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065" windowHeight="7590" activeTab="1"/>
  </bookViews>
  <sheets>
    <sheet name="Лист1" sheetId="1" r:id="rId1"/>
    <sheet name="2020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I47" i="3" l="1"/>
  <c r="I37" i="3"/>
  <c r="I13" i="3"/>
  <c r="I18" i="3"/>
  <c r="I19" i="3"/>
  <c r="I24" i="3"/>
  <c r="I23" i="3"/>
  <c r="I10" i="3" l="1"/>
  <c r="I44" i="3"/>
  <c r="I34" i="3"/>
  <c r="I33" i="3"/>
  <c r="I17" i="3" l="1"/>
  <c r="I54" i="3"/>
  <c r="J46" i="1"/>
  <c r="J37" i="1"/>
  <c r="J51" i="1"/>
  <c r="J42" i="1"/>
  <c r="J33" i="1"/>
  <c r="J23" i="1"/>
  <c r="J18" i="1"/>
  <c r="J17" i="1"/>
  <c r="J24" i="1"/>
  <c r="J19" i="1"/>
  <c r="J28" i="1"/>
  <c r="J27" i="1"/>
  <c r="J36" i="1"/>
  <c r="J45" i="1"/>
  <c r="J41" i="1"/>
  <c r="J12" i="1"/>
  <c r="I45" i="1"/>
  <c r="J10" i="1"/>
  <c r="I14" i="3" l="1"/>
  <c r="I30" i="3" s="1"/>
  <c r="J43" i="1"/>
  <c r="J34" i="1"/>
  <c r="I17" i="1"/>
  <c r="I14" i="1" s="1"/>
  <c r="I31" i="1" s="1"/>
  <c r="I34" i="1"/>
  <c r="I31" i="3" l="1"/>
  <c r="J14" i="1"/>
  <c r="J31" i="1" s="1"/>
  <c r="J53" i="1"/>
  <c r="I30" i="1"/>
  <c r="I53" i="1"/>
  <c r="J9" i="1" s="1"/>
  <c r="J30" i="1" l="1"/>
</calcChain>
</file>

<file path=xl/sharedStrings.xml><?xml version="1.0" encoding="utf-8"?>
<sst xmlns="http://schemas.openxmlformats.org/spreadsheetml/2006/main" count="122" uniqueCount="50">
  <si>
    <t>ООО УК "Дом с добром"</t>
  </si>
  <si>
    <t>ОТЧЕТ</t>
  </si>
  <si>
    <t>№ строки</t>
  </si>
  <si>
    <t>Показатель</t>
  </si>
  <si>
    <t>Сумма (руб.)</t>
  </si>
  <si>
    <t>Задолженность на начало периода по содержанию</t>
  </si>
  <si>
    <t>Начислено на лицевой счет МКД за содержание :</t>
  </si>
  <si>
    <t>в том числе:</t>
  </si>
  <si>
    <t>управление</t>
  </si>
  <si>
    <t>содержание</t>
  </si>
  <si>
    <t>Выполнено работ (оказано услуг), всего:</t>
  </si>
  <si>
    <t>3.1.</t>
  </si>
  <si>
    <t>Управление</t>
  </si>
  <si>
    <t>3.2.</t>
  </si>
  <si>
    <t>Содержание в том числе:</t>
  </si>
  <si>
    <t>Уборка территории,озеленение (з/пл.дворн. хоз.инвентарь)</t>
  </si>
  <si>
    <t>Содержание мест общего пользов. (з/пл.хоз инв.моющ.ср, зам.замк)</t>
  </si>
  <si>
    <t>Паспортный стол</t>
  </si>
  <si>
    <t>Аварийное круглосуточное обслуживание</t>
  </si>
  <si>
    <t>Задолженность  МКД на конец периода (стр.1 + стр.2 – стр.3)</t>
  </si>
  <si>
    <t xml:space="preserve">Фактические расходы по выполнению работ </t>
  </si>
  <si>
    <t>Перерасчеты из-за ненадлежащего качества оказанных услуг и (или) выполненных работ по содержанию жилого помещения</t>
  </si>
  <si>
    <t>Задолженность собственников на начало года</t>
  </si>
  <si>
    <t>Начислено собственникам/потребителям всего:</t>
  </si>
  <si>
    <t>За содержание</t>
  </si>
  <si>
    <t>Оплачено собственникам всего:</t>
  </si>
  <si>
    <t>Задолженность собственников на конец  2019 года</t>
  </si>
  <si>
    <t xml:space="preserve">       Адрес: ул. 50 лет Октября, д. 23</t>
  </si>
  <si>
    <t>ИНН/КПП 7203479800/720301001</t>
  </si>
  <si>
    <t>Капитальный ремонт</t>
  </si>
  <si>
    <t>Комплексное обслуживание лифтового оборудования</t>
  </si>
  <si>
    <t>Тоавтоматических запирающих устройств дверей поъездов</t>
  </si>
  <si>
    <t>ХВС на СОИ</t>
  </si>
  <si>
    <t>Электроэнергия в целях СОИ</t>
  </si>
  <si>
    <t>Текущий ремонт системы водоотведения в подвале</t>
  </si>
  <si>
    <t>Вывоз снега</t>
  </si>
  <si>
    <t>3.3.</t>
  </si>
  <si>
    <t>3.4.</t>
  </si>
  <si>
    <t>3.5.</t>
  </si>
  <si>
    <t>3.6.</t>
  </si>
  <si>
    <t>3.7.</t>
  </si>
  <si>
    <t xml:space="preserve"> о выполнении договора на  управлене, содержание и текущий ремонт</t>
  </si>
  <si>
    <t>общего имущества МКД, расположенному по адресу: ул. 50 лет Октября, д. 23</t>
  </si>
  <si>
    <t xml:space="preserve">Текущий ремонт </t>
  </si>
  <si>
    <t>Задолженность собственников на конец  2020 года</t>
  </si>
  <si>
    <t>Горячая вода</t>
  </si>
  <si>
    <t>Обслуживание УУТЭ</t>
  </si>
  <si>
    <t>То-автоматических запирающих устройств дверей поъездов</t>
  </si>
  <si>
    <t xml:space="preserve">       Адрес: ул. Тульская, д. 8</t>
  </si>
  <si>
    <t>общего имущества МКД, расположенному по адресу: ул. Тульская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</si>
</sst>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Border="1" applyAlignment="1"/>
    <xf numFmtId="164" fontId="1" fillId="0" borderId="1" xfId="0" applyNumberFormat="1" applyFont="1" applyBorder="1"/>
    <xf numFmtId="0" fontId="0" fillId="0" borderId="0" xfId="0" applyAlignment="1"/>
    <xf numFmtId="0" fontId="0" fillId="0" borderId="0" xfId="0" applyFont="1" applyAlignment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0" fillId="0" borderId="0" xfId="0" applyNumberFormat="1"/>
    <xf numFmtId="164" fontId="1" fillId="0" borderId="0" xfId="0" applyNumberFormat="1" applyFont="1" applyAlignment="1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4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6" zoomScaleNormal="100" workbookViewId="0">
      <selection activeCell="J23" sqref="J23"/>
    </sheetView>
  </sheetViews>
  <sheetFormatPr defaultRowHeight="15" x14ac:dyDescent="0.25"/>
  <cols>
    <col min="9" max="9" width="14.42578125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34" t="s">
        <v>0</v>
      </c>
      <c r="H1" s="34"/>
      <c r="I1" s="34"/>
    </row>
    <row r="2" spans="1:10" x14ac:dyDescent="0.25">
      <c r="A2" s="1"/>
      <c r="B2" s="1"/>
      <c r="C2" s="1"/>
      <c r="D2" s="1"/>
      <c r="E2" s="1"/>
      <c r="F2" s="34" t="s">
        <v>28</v>
      </c>
      <c r="G2" s="34"/>
      <c r="H2" s="34"/>
      <c r="I2" s="34"/>
    </row>
    <row r="3" spans="1:10" x14ac:dyDescent="0.25">
      <c r="A3" s="1"/>
      <c r="B3" s="1"/>
      <c r="C3" s="1"/>
      <c r="D3" s="1"/>
      <c r="E3" s="1"/>
      <c r="F3" s="8"/>
      <c r="G3" s="9" t="s">
        <v>27</v>
      </c>
      <c r="H3" s="9"/>
      <c r="I3" s="9"/>
    </row>
    <row r="4" spans="1:10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</row>
    <row r="5" spans="1:10" x14ac:dyDescent="0.25">
      <c r="A5" s="36" t="s">
        <v>41</v>
      </c>
      <c r="B5" s="37"/>
      <c r="C5" s="37"/>
      <c r="D5" s="37"/>
      <c r="E5" s="37"/>
      <c r="F5" s="37"/>
      <c r="G5" s="37"/>
      <c r="H5" s="37"/>
      <c r="I5" s="37"/>
    </row>
    <row r="6" spans="1:10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</row>
    <row r="8" spans="1:10" x14ac:dyDescent="0.25">
      <c r="A8" s="4" t="s">
        <v>2</v>
      </c>
      <c r="B8" s="38" t="s">
        <v>3</v>
      </c>
      <c r="C8" s="38"/>
      <c r="D8" s="38"/>
      <c r="E8" s="38"/>
      <c r="F8" s="38"/>
      <c r="G8" s="38"/>
      <c r="H8" s="38"/>
      <c r="I8" s="4" t="s">
        <v>4</v>
      </c>
    </row>
    <row r="9" spans="1:10" x14ac:dyDescent="0.25">
      <c r="A9" s="12">
        <v>1</v>
      </c>
      <c r="B9" s="33" t="s">
        <v>5</v>
      </c>
      <c r="C9" s="33"/>
      <c r="D9" s="33"/>
      <c r="E9" s="33"/>
      <c r="F9" s="33"/>
      <c r="G9" s="33"/>
      <c r="H9" s="33"/>
      <c r="I9" s="7"/>
      <c r="J9" s="22">
        <f>I53</f>
        <v>226716.16000000003</v>
      </c>
    </row>
    <row r="10" spans="1:10" x14ac:dyDescent="0.25">
      <c r="A10" s="12">
        <v>2</v>
      </c>
      <c r="B10" s="33" t="s">
        <v>6</v>
      </c>
      <c r="C10" s="33"/>
      <c r="D10" s="33"/>
      <c r="E10" s="33"/>
      <c r="F10" s="33"/>
      <c r="G10" s="33"/>
      <c r="H10" s="33"/>
      <c r="I10" s="7">
        <v>226716.16</v>
      </c>
      <c r="J10" s="23">
        <f>J12+J13</f>
        <v>1764973.7200000002</v>
      </c>
    </row>
    <row r="11" spans="1:10" x14ac:dyDescent="0.25">
      <c r="A11" s="3"/>
      <c r="B11" s="39" t="s">
        <v>7</v>
      </c>
      <c r="C11" s="39"/>
      <c r="D11" s="39"/>
      <c r="E11" s="39"/>
      <c r="F11" s="39"/>
      <c r="G11" s="39"/>
      <c r="H11" s="39"/>
      <c r="I11" s="5"/>
    </row>
    <row r="12" spans="1:10" x14ac:dyDescent="0.25">
      <c r="A12" s="3"/>
      <c r="B12" s="27" t="s">
        <v>8</v>
      </c>
      <c r="C12" s="28"/>
      <c r="D12" s="28"/>
      <c r="E12" s="28"/>
      <c r="F12" s="28"/>
      <c r="G12" s="28"/>
      <c r="H12" s="29"/>
      <c r="I12" s="5">
        <v>23986.16</v>
      </c>
      <c r="J12">
        <f>285302.11</f>
        <v>285302.11</v>
      </c>
    </row>
    <row r="13" spans="1:10" x14ac:dyDescent="0.25">
      <c r="A13" s="3"/>
      <c r="B13" s="27" t="s">
        <v>9</v>
      </c>
      <c r="C13" s="28"/>
      <c r="D13" s="28"/>
      <c r="E13" s="28"/>
      <c r="F13" s="28"/>
      <c r="G13" s="28"/>
      <c r="H13" s="29"/>
      <c r="I13" s="5">
        <v>71190.240000000005</v>
      </c>
      <c r="J13">
        <v>1479671.61</v>
      </c>
    </row>
    <row r="14" spans="1:10" x14ac:dyDescent="0.25">
      <c r="A14" s="12">
        <v>3</v>
      </c>
      <c r="B14" s="33" t="s">
        <v>10</v>
      </c>
      <c r="C14" s="33"/>
      <c r="D14" s="33"/>
      <c r="E14" s="33"/>
      <c r="F14" s="33"/>
      <c r="G14" s="33"/>
      <c r="H14" s="33"/>
      <c r="I14" s="7">
        <f>I16+I17+I25+I26+I27+I28+I29</f>
        <v>211280.91999999998</v>
      </c>
      <c r="J14" s="23">
        <f>J16+J17+J25+J26+J27+J28+J29</f>
        <v>1587571.31</v>
      </c>
    </row>
    <row r="15" spans="1:10" x14ac:dyDescent="0.25">
      <c r="A15" s="3"/>
      <c r="B15" s="39" t="s">
        <v>7</v>
      </c>
      <c r="C15" s="39"/>
      <c r="D15" s="39"/>
      <c r="E15" s="39"/>
      <c r="F15" s="39"/>
      <c r="G15" s="39"/>
      <c r="H15" s="39"/>
      <c r="I15" s="2"/>
      <c r="J15" s="21"/>
    </row>
    <row r="16" spans="1:10" x14ac:dyDescent="0.25">
      <c r="A16" s="14" t="s">
        <v>11</v>
      </c>
      <c r="B16" s="30" t="s">
        <v>12</v>
      </c>
      <c r="C16" s="31"/>
      <c r="D16" s="31"/>
      <c r="E16" s="31"/>
      <c r="F16" s="31"/>
      <c r="G16" s="31"/>
      <c r="H16" s="32"/>
      <c r="I16" s="7">
        <v>31289.96</v>
      </c>
      <c r="J16" s="23">
        <v>200958.91</v>
      </c>
    </row>
    <row r="17" spans="1:11" x14ac:dyDescent="0.25">
      <c r="A17" s="12" t="s">
        <v>13</v>
      </c>
      <c r="B17" s="30" t="s">
        <v>14</v>
      </c>
      <c r="C17" s="31"/>
      <c r="D17" s="31"/>
      <c r="E17" s="31"/>
      <c r="F17" s="31"/>
      <c r="G17" s="31"/>
      <c r="H17" s="32"/>
      <c r="I17" s="7">
        <f>SUM(I18:I23)</f>
        <v>70076.5</v>
      </c>
      <c r="J17" s="23">
        <f>J18+J19+J20+J21+J22+J23+J24</f>
        <v>745123.19</v>
      </c>
    </row>
    <row r="18" spans="1:11" x14ac:dyDescent="0.25">
      <c r="A18" s="3"/>
      <c r="B18" s="27" t="s">
        <v>15</v>
      </c>
      <c r="C18" s="28"/>
      <c r="D18" s="28"/>
      <c r="E18" s="28"/>
      <c r="F18" s="28"/>
      <c r="G18" s="28"/>
      <c r="H18" s="29"/>
      <c r="I18" s="6">
        <v>19137.599999999999</v>
      </c>
      <c r="J18">
        <f>386+15000+3648+7000+2206.76+165600</f>
        <v>193840.76</v>
      </c>
    </row>
    <row r="19" spans="1:11" x14ac:dyDescent="0.25">
      <c r="A19" s="3"/>
      <c r="B19" s="27" t="s">
        <v>16</v>
      </c>
      <c r="C19" s="28"/>
      <c r="D19" s="28"/>
      <c r="E19" s="28"/>
      <c r="F19" s="28"/>
      <c r="G19" s="28"/>
      <c r="H19" s="29"/>
      <c r="I19" s="6">
        <v>15813.75</v>
      </c>
      <c r="J19">
        <f>138000+2060+2035.1+793.6</f>
        <v>142888.70000000001</v>
      </c>
      <c r="K19" s="1"/>
    </row>
    <row r="20" spans="1:11" x14ac:dyDescent="0.25">
      <c r="A20" s="3"/>
      <c r="B20" s="27" t="s">
        <v>17</v>
      </c>
      <c r="C20" s="28"/>
      <c r="D20" s="28"/>
      <c r="E20" s="28"/>
      <c r="F20" s="28"/>
      <c r="G20" s="28"/>
      <c r="H20" s="29"/>
      <c r="I20" s="6">
        <v>3011.91</v>
      </c>
      <c r="J20">
        <v>31474.61</v>
      </c>
    </row>
    <row r="21" spans="1:11" x14ac:dyDescent="0.25">
      <c r="A21" s="3"/>
      <c r="B21" s="27" t="s">
        <v>18</v>
      </c>
      <c r="C21" s="28"/>
      <c r="D21" s="28"/>
      <c r="E21" s="28"/>
      <c r="F21" s="28"/>
      <c r="G21" s="28"/>
      <c r="H21" s="29"/>
      <c r="I21" s="6">
        <v>12597.24</v>
      </c>
      <c r="J21">
        <v>25570.3</v>
      </c>
    </row>
    <row r="22" spans="1:11" x14ac:dyDescent="0.25">
      <c r="A22" s="3"/>
      <c r="B22" s="27" t="s">
        <v>35</v>
      </c>
      <c r="C22" s="28"/>
      <c r="D22" s="28"/>
      <c r="E22" s="28"/>
      <c r="F22" s="28"/>
      <c r="G22" s="28"/>
      <c r="H22" s="29"/>
      <c r="I22" s="6">
        <v>18400</v>
      </c>
      <c r="J22">
        <v>34524</v>
      </c>
    </row>
    <row r="23" spans="1:11" x14ac:dyDescent="0.25">
      <c r="A23" s="3"/>
      <c r="B23" s="27" t="s">
        <v>34</v>
      </c>
      <c r="C23" s="28"/>
      <c r="D23" s="28"/>
      <c r="E23" s="28"/>
      <c r="F23" s="28"/>
      <c r="G23" s="28"/>
      <c r="H23" s="29"/>
      <c r="I23" s="6">
        <v>1116</v>
      </c>
      <c r="J23">
        <f>5606.3+7010+60000+165000</f>
        <v>237616.3</v>
      </c>
    </row>
    <row r="24" spans="1:11" s="1" customFormat="1" ht="16.5" customHeight="1" x14ac:dyDescent="0.25">
      <c r="A24" s="3"/>
      <c r="B24" s="27" t="s">
        <v>43</v>
      </c>
      <c r="C24" s="28"/>
      <c r="D24" s="28"/>
      <c r="E24" s="28"/>
      <c r="F24" s="28"/>
      <c r="G24" s="28"/>
      <c r="H24" s="29"/>
      <c r="I24" s="6"/>
      <c r="J24" s="1">
        <f>32920+21475+14081.52+700+10032</f>
        <v>79208.52</v>
      </c>
    </row>
    <row r="25" spans="1:11" x14ac:dyDescent="0.25">
      <c r="A25" s="15" t="s">
        <v>36</v>
      </c>
      <c r="B25" s="30" t="s">
        <v>33</v>
      </c>
      <c r="C25" s="31"/>
      <c r="D25" s="31"/>
      <c r="E25" s="31"/>
      <c r="F25" s="31"/>
      <c r="G25" s="31"/>
      <c r="H25" s="32"/>
      <c r="I25" s="20">
        <v>13220.9</v>
      </c>
      <c r="J25" s="23">
        <v>121132.06</v>
      </c>
    </row>
    <row r="26" spans="1:11" x14ac:dyDescent="0.25">
      <c r="A26" s="15" t="s">
        <v>37</v>
      </c>
      <c r="B26" s="30" t="s">
        <v>32</v>
      </c>
      <c r="C26" s="31"/>
      <c r="D26" s="31"/>
      <c r="E26" s="31"/>
      <c r="F26" s="31"/>
      <c r="G26" s="31"/>
      <c r="H26" s="32"/>
      <c r="I26" s="20">
        <v>822.92</v>
      </c>
      <c r="J26" s="23">
        <v>18235.8</v>
      </c>
    </row>
    <row r="27" spans="1:11" x14ac:dyDescent="0.25">
      <c r="A27" s="14" t="s">
        <v>38</v>
      </c>
      <c r="B27" s="30" t="s">
        <v>31</v>
      </c>
      <c r="C27" s="31"/>
      <c r="D27" s="31"/>
      <c r="E27" s="31"/>
      <c r="F27" s="31"/>
      <c r="G27" s="31"/>
      <c r="H27" s="32"/>
      <c r="I27" s="20">
        <v>12696</v>
      </c>
      <c r="J27" s="23">
        <f>107831.36+52815.36+44000</f>
        <v>204646.72</v>
      </c>
    </row>
    <row r="28" spans="1:11" x14ac:dyDescent="0.25">
      <c r="A28" s="15" t="s">
        <v>39</v>
      </c>
      <c r="B28" s="30" t="s">
        <v>30</v>
      </c>
      <c r="C28" s="31"/>
      <c r="D28" s="31"/>
      <c r="E28" s="31"/>
      <c r="F28" s="31"/>
      <c r="G28" s="31"/>
      <c r="H28" s="32"/>
      <c r="I28" s="20">
        <v>19154.64</v>
      </c>
      <c r="J28" s="23">
        <f>8940+288534.63</f>
        <v>297474.63</v>
      </c>
    </row>
    <row r="29" spans="1:11" x14ac:dyDescent="0.25">
      <c r="A29" s="15" t="s">
        <v>40</v>
      </c>
      <c r="B29" s="30" t="s">
        <v>29</v>
      </c>
      <c r="C29" s="31"/>
      <c r="D29" s="31"/>
      <c r="E29" s="31"/>
      <c r="F29" s="31"/>
      <c r="G29" s="31"/>
      <c r="H29" s="32"/>
      <c r="I29" s="20">
        <v>64020</v>
      </c>
      <c r="J29" s="23">
        <v>0</v>
      </c>
    </row>
    <row r="30" spans="1:11" x14ac:dyDescent="0.25">
      <c r="A30" s="12">
        <v>4</v>
      </c>
      <c r="B30" s="33" t="s">
        <v>19</v>
      </c>
      <c r="C30" s="33"/>
      <c r="D30" s="33"/>
      <c r="E30" s="33"/>
      <c r="F30" s="33"/>
      <c r="G30" s="33"/>
      <c r="H30" s="33"/>
      <c r="I30" s="13">
        <f>I34-I14</f>
        <v>15435.240000000049</v>
      </c>
      <c r="J30" s="24">
        <f>J9+J10-J14</f>
        <v>404118.5700000003</v>
      </c>
    </row>
    <row r="31" spans="1:11" x14ac:dyDescent="0.25">
      <c r="A31" s="12">
        <v>5</v>
      </c>
      <c r="B31" s="33" t="s">
        <v>20</v>
      </c>
      <c r="C31" s="33"/>
      <c r="D31" s="33"/>
      <c r="E31" s="33"/>
      <c r="F31" s="33"/>
      <c r="G31" s="33"/>
      <c r="H31" s="33"/>
      <c r="I31" s="7">
        <f>I14</f>
        <v>211280.91999999998</v>
      </c>
      <c r="J31" s="23">
        <f>J14</f>
        <v>1587571.31</v>
      </c>
    </row>
    <row r="32" spans="1:11" x14ac:dyDescent="0.25">
      <c r="A32" s="12">
        <v>6</v>
      </c>
      <c r="B32" s="33" t="s">
        <v>21</v>
      </c>
      <c r="C32" s="33"/>
      <c r="D32" s="33"/>
      <c r="E32" s="33"/>
      <c r="F32" s="33"/>
      <c r="G32" s="33"/>
      <c r="H32" s="33"/>
      <c r="I32" s="2"/>
    </row>
    <row r="33" spans="1:10" x14ac:dyDescent="0.25">
      <c r="A33" s="12">
        <v>7</v>
      </c>
      <c r="B33" s="33" t="s">
        <v>22</v>
      </c>
      <c r="C33" s="33"/>
      <c r="D33" s="33"/>
      <c r="E33" s="33"/>
      <c r="F33" s="33"/>
      <c r="G33" s="33"/>
      <c r="H33" s="33"/>
      <c r="I33" s="7"/>
      <c r="J33" s="25">
        <f>J9</f>
        <v>226716.16000000003</v>
      </c>
    </row>
    <row r="34" spans="1:10" x14ac:dyDescent="0.25">
      <c r="A34" s="12">
        <v>8</v>
      </c>
      <c r="B34" s="33" t="s">
        <v>23</v>
      </c>
      <c r="C34" s="33"/>
      <c r="D34" s="33"/>
      <c r="E34" s="33"/>
      <c r="F34" s="33"/>
      <c r="G34" s="33"/>
      <c r="H34" s="33"/>
      <c r="I34" s="10">
        <f>SUM(I35:I42)</f>
        <v>226716.16000000003</v>
      </c>
      <c r="J34" s="23">
        <f>J36+J37+J38+J39+J40+J41+J42</f>
        <v>2847321.06</v>
      </c>
    </row>
    <row r="35" spans="1:10" x14ac:dyDescent="0.25">
      <c r="A35" s="3"/>
      <c r="B35" s="39" t="s">
        <v>7</v>
      </c>
      <c r="C35" s="39"/>
      <c r="D35" s="39"/>
      <c r="E35" s="39"/>
      <c r="F35" s="39"/>
      <c r="G35" s="39"/>
      <c r="H35" s="39"/>
      <c r="I35" s="7"/>
    </row>
    <row r="36" spans="1:10" x14ac:dyDescent="0.25">
      <c r="A36" s="3"/>
      <c r="B36" s="27" t="s">
        <v>12</v>
      </c>
      <c r="C36" s="28"/>
      <c r="D36" s="28"/>
      <c r="E36" s="28"/>
      <c r="F36" s="28"/>
      <c r="G36" s="28"/>
      <c r="H36" s="29"/>
      <c r="I36" s="5">
        <v>23986.16</v>
      </c>
      <c r="J36">
        <f>285302.11+314746.1+315.33</f>
        <v>600363.53999999992</v>
      </c>
    </row>
    <row r="37" spans="1:10" x14ac:dyDescent="0.25">
      <c r="A37" s="3"/>
      <c r="B37" s="27" t="s">
        <v>24</v>
      </c>
      <c r="C37" s="28"/>
      <c r="D37" s="28"/>
      <c r="E37" s="28"/>
      <c r="F37" s="28"/>
      <c r="G37" s="28"/>
      <c r="H37" s="29"/>
      <c r="I37" s="5">
        <v>71190.240000000005</v>
      </c>
      <c r="J37">
        <f>31474.61+11168.41+211722.08+25570.3+366166.7+147322.8</f>
        <v>793424.89999999991</v>
      </c>
    </row>
    <row r="38" spans="1:10" s="1" customFormat="1" x14ac:dyDescent="0.25">
      <c r="A38" s="3"/>
      <c r="B38" s="27" t="s">
        <v>33</v>
      </c>
      <c r="C38" s="28"/>
      <c r="D38" s="28"/>
      <c r="E38" s="28"/>
      <c r="F38" s="28"/>
      <c r="G38" s="28"/>
      <c r="H38" s="29"/>
      <c r="I38" s="5">
        <v>30558.880000000001</v>
      </c>
      <c r="J38" s="1">
        <v>99972.24</v>
      </c>
    </row>
    <row r="39" spans="1:10" s="1" customFormat="1" x14ac:dyDescent="0.25">
      <c r="A39" s="3"/>
      <c r="B39" s="27" t="s">
        <v>32</v>
      </c>
      <c r="C39" s="28"/>
      <c r="D39" s="28"/>
      <c r="E39" s="28"/>
      <c r="F39" s="28"/>
      <c r="G39" s="28"/>
      <c r="H39" s="29"/>
      <c r="I39" s="5">
        <v>938.96</v>
      </c>
      <c r="J39" s="1">
        <v>16834.86</v>
      </c>
    </row>
    <row r="40" spans="1:10" s="1" customFormat="1" x14ac:dyDescent="0.25">
      <c r="A40" s="3"/>
      <c r="B40" s="27" t="s">
        <v>31</v>
      </c>
      <c r="C40" s="28"/>
      <c r="D40" s="28"/>
      <c r="E40" s="28"/>
      <c r="F40" s="28"/>
      <c r="G40" s="28"/>
      <c r="H40" s="29"/>
      <c r="I40" s="5">
        <v>6145.92</v>
      </c>
      <c r="J40" s="1">
        <v>73102.320000000007</v>
      </c>
    </row>
    <row r="41" spans="1:10" s="1" customFormat="1" x14ac:dyDescent="0.25">
      <c r="A41" s="3"/>
      <c r="B41" s="27" t="s">
        <v>30</v>
      </c>
      <c r="C41" s="28"/>
      <c r="D41" s="28"/>
      <c r="E41" s="28"/>
      <c r="F41" s="28"/>
      <c r="G41" s="28"/>
      <c r="H41" s="29"/>
      <c r="I41" s="5">
        <v>29876</v>
      </c>
      <c r="J41" s="1">
        <f>355358.5</f>
        <v>355358.5</v>
      </c>
    </row>
    <row r="42" spans="1:10" s="1" customFormat="1" x14ac:dyDescent="0.25">
      <c r="A42" s="3"/>
      <c r="B42" s="27" t="s">
        <v>29</v>
      </c>
      <c r="C42" s="28"/>
      <c r="D42" s="28"/>
      <c r="E42" s="28"/>
      <c r="F42" s="28"/>
      <c r="G42" s="28"/>
      <c r="H42" s="29"/>
      <c r="I42" s="5">
        <v>64020</v>
      </c>
      <c r="J42" s="1">
        <f>851483.7+56781</f>
        <v>908264.7</v>
      </c>
    </row>
    <row r="43" spans="1:10" x14ac:dyDescent="0.25">
      <c r="A43" s="12">
        <v>9</v>
      </c>
      <c r="B43" s="33" t="s">
        <v>25</v>
      </c>
      <c r="C43" s="33"/>
      <c r="D43" s="33"/>
      <c r="E43" s="33"/>
      <c r="F43" s="33"/>
      <c r="G43" s="33"/>
      <c r="H43" s="33"/>
      <c r="I43" s="7"/>
      <c r="J43" s="23">
        <f>J45+J46+J47+J48+J49+J50+J51</f>
        <v>2735875.8000000003</v>
      </c>
    </row>
    <row r="44" spans="1:10" x14ac:dyDescent="0.25">
      <c r="A44" s="12"/>
      <c r="B44" s="39" t="s">
        <v>7</v>
      </c>
      <c r="C44" s="39"/>
      <c r="D44" s="39"/>
      <c r="E44" s="39"/>
      <c r="F44" s="39"/>
      <c r="G44" s="39"/>
      <c r="H44" s="39"/>
      <c r="I44" s="7"/>
    </row>
    <row r="45" spans="1:10" x14ac:dyDescent="0.25">
      <c r="A45" s="12"/>
      <c r="B45" s="27" t="s">
        <v>12</v>
      </c>
      <c r="C45" s="28"/>
      <c r="D45" s="28"/>
      <c r="E45" s="28"/>
      <c r="F45" s="28"/>
      <c r="G45" s="28"/>
      <c r="H45" s="29"/>
      <c r="I45" s="5">
        <f>274853.77</f>
        <v>274853.77</v>
      </c>
      <c r="J45">
        <f>303730.75+274853.77</f>
        <v>578584.52</v>
      </c>
    </row>
    <row r="46" spans="1:10" x14ac:dyDescent="0.25">
      <c r="A46" s="12"/>
      <c r="B46" s="27" t="s">
        <v>24</v>
      </c>
      <c r="C46" s="28"/>
      <c r="D46" s="28"/>
      <c r="E46" s="28"/>
      <c r="F46" s="28"/>
      <c r="G46" s="28"/>
      <c r="H46" s="29"/>
      <c r="I46" s="11"/>
      <c r="J46">
        <f>30373.02+10777.49+204537.03+24702.54+353737.74+175209.31-55682.21</f>
        <v>743654.92000000016</v>
      </c>
    </row>
    <row r="47" spans="1:10" s="1" customFormat="1" ht="15" customHeight="1" x14ac:dyDescent="0.25">
      <c r="A47" s="19"/>
      <c r="B47" s="27" t="s">
        <v>33</v>
      </c>
      <c r="C47" s="28"/>
      <c r="D47" s="28"/>
      <c r="E47" s="28"/>
      <c r="F47" s="28"/>
      <c r="G47" s="28"/>
      <c r="H47" s="29"/>
      <c r="I47" s="11"/>
      <c r="J47" s="1">
        <v>88072.95</v>
      </c>
    </row>
    <row r="48" spans="1:10" s="1" customFormat="1" ht="15" customHeight="1" x14ac:dyDescent="0.25">
      <c r="A48" s="19"/>
      <c r="B48" s="27" t="s">
        <v>32</v>
      </c>
      <c r="C48" s="28"/>
      <c r="D48" s="28"/>
      <c r="E48" s="28"/>
      <c r="F48" s="28"/>
      <c r="G48" s="28"/>
      <c r="H48" s="29"/>
      <c r="I48" s="11"/>
      <c r="J48" s="1">
        <v>14949.69</v>
      </c>
    </row>
    <row r="49" spans="1:10" s="1" customFormat="1" ht="15" customHeight="1" x14ac:dyDescent="0.25">
      <c r="A49" s="19"/>
      <c r="B49" s="27" t="s">
        <v>31</v>
      </c>
      <c r="C49" s="28"/>
      <c r="D49" s="28"/>
      <c r="E49" s="28"/>
      <c r="F49" s="28"/>
      <c r="G49" s="28"/>
      <c r="H49" s="29"/>
      <c r="I49" s="11"/>
      <c r="J49" s="1">
        <v>70543.98</v>
      </c>
    </row>
    <row r="50" spans="1:10" s="1" customFormat="1" ht="15" customHeight="1" x14ac:dyDescent="0.25">
      <c r="A50" s="19"/>
      <c r="B50" s="27" t="s">
        <v>30</v>
      </c>
      <c r="C50" s="28"/>
      <c r="D50" s="28"/>
      <c r="E50" s="28"/>
      <c r="F50" s="28"/>
      <c r="G50" s="28"/>
      <c r="H50" s="29"/>
      <c r="I50" s="11"/>
      <c r="J50" s="1">
        <v>342921.82</v>
      </c>
    </row>
    <row r="51" spans="1:10" s="1" customFormat="1" ht="15" customHeight="1" x14ac:dyDescent="0.25">
      <c r="A51" s="19"/>
      <c r="B51" s="27" t="s">
        <v>29</v>
      </c>
      <c r="C51" s="28"/>
      <c r="D51" s="28"/>
      <c r="E51" s="28"/>
      <c r="F51" s="28"/>
      <c r="G51" s="28"/>
      <c r="H51" s="29"/>
      <c r="I51" s="11"/>
      <c r="J51" s="1">
        <f>810450.67+86697.25</f>
        <v>897147.92</v>
      </c>
    </row>
    <row r="52" spans="1:10" s="1" customFormat="1" ht="15" customHeight="1" x14ac:dyDescent="0.25">
      <c r="A52" s="19"/>
      <c r="B52" s="16"/>
      <c r="C52" s="17"/>
      <c r="D52" s="17"/>
      <c r="E52" s="17"/>
      <c r="F52" s="17"/>
      <c r="G52" s="17"/>
      <c r="H52" s="18"/>
      <c r="I52" s="11"/>
    </row>
    <row r="53" spans="1:10" ht="15" customHeight="1" x14ac:dyDescent="0.25">
      <c r="A53" s="12">
        <v>10</v>
      </c>
      <c r="B53" s="40" t="s">
        <v>26</v>
      </c>
      <c r="C53" s="41"/>
      <c r="D53" s="41"/>
      <c r="E53" s="41"/>
      <c r="F53" s="41"/>
      <c r="G53" s="41"/>
      <c r="H53" s="42"/>
      <c r="I53" s="7">
        <f>I34</f>
        <v>226716.16000000003</v>
      </c>
      <c r="J53" s="24">
        <f>J9+J34-J43</f>
        <v>338161.41999999993</v>
      </c>
    </row>
  </sheetData>
  <mergeCells count="50">
    <mergeCell ref="B46:H46"/>
    <mergeCell ref="B53:H53"/>
    <mergeCell ref="B43:H43"/>
    <mergeCell ref="B47:H47"/>
    <mergeCell ref="B48:H48"/>
    <mergeCell ref="B49:H49"/>
    <mergeCell ref="B50:H50"/>
    <mergeCell ref="B51:H51"/>
    <mergeCell ref="B35:H35"/>
    <mergeCell ref="B36:H36"/>
    <mergeCell ref="B37:H37"/>
    <mergeCell ref="B44:H44"/>
    <mergeCell ref="B45:H45"/>
    <mergeCell ref="B38:H38"/>
    <mergeCell ref="B39:H39"/>
    <mergeCell ref="B40:H40"/>
    <mergeCell ref="B41:H41"/>
    <mergeCell ref="B42:H42"/>
    <mergeCell ref="B30:H30"/>
    <mergeCell ref="B31:H31"/>
    <mergeCell ref="B32:H32"/>
    <mergeCell ref="B33:H33"/>
    <mergeCell ref="B34:H34"/>
    <mergeCell ref="B20:H20"/>
    <mergeCell ref="B21:H21"/>
    <mergeCell ref="B15:H15"/>
    <mergeCell ref="B16:H16"/>
    <mergeCell ref="B18:H18"/>
    <mergeCell ref="B19:H19"/>
    <mergeCell ref="B17:H17"/>
    <mergeCell ref="B14:H14"/>
    <mergeCell ref="G1:I1"/>
    <mergeCell ref="F2:I2"/>
    <mergeCell ref="A4:I4"/>
    <mergeCell ref="A5:I5"/>
    <mergeCell ref="A6:I6"/>
    <mergeCell ref="B8:H8"/>
    <mergeCell ref="B9:H9"/>
    <mergeCell ref="B10:H10"/>
    <mergeCell ref="B11:H11"/>
    <mergeCell ref="B12:H12"/>
    <mergeCell ref="B13:H13"/>
    <mergeCell ref="B23:H23"/>
    <mergeCell ref="B26:H26"/>
    <mergeCell ref="B28:H28"/>
    <mergeCell ref="B29:H29"/>
    <mergeCell ref="B22:H22"/>
    <mergeCell ref="B27:H27"/>
    <mergeCell ref="B25:H25"/>
    <mergeCell ref="B24:H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1" zoomScaleNormal="100" workbookViewId="0">
      <selection activeCell="B45" sqref="B45:H45"/>
    </sheetView>
  </sheetViews>
  <sheetFormatPr defaultRowHeight="15" x14ac:dyDescent="0.25"/>
  <cols>
    <col min="1" max="8" width="9.140625" style="1"/>
    <col min="9" max="9" width="14.42578125" style="1" customWidth="1"/>
    <col min="10" max="16384" width="9.140625" style="1"/>
  </cols>
  <sheetData>
    <row r="1" spans="1:9" x14ac:dyDescent="0.25">
      <c r="G1" s="34" t="s">
        <v>0</v>
      </c>
      <c r="H1" s="34"/>
      <c r="I1" s="34"/>
    </row>
    <row r="2" spans="1:9" x14ac:dyDescent="0.25">
      <c r="F2" s="34" t="s">
        <v>28</v>
      </c>
      <c r="G2" s="34"/>
      <c r="H2" s="34"/>
      <c r="I2" s="34"/>
    </row>
    <row r="3" spans="1:9" x14ac:dyDescent="0.25">
      <c r="F3" s="8"/>
      <c r="G3" s="9" t="s">
        <v>48</v>
      </c>
      <c r="H3" s="9"/>
      <c r="I3" s="9"/>
    </row>
    <row r="4" spans="1:9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6" t="s">
        <v>41</v>
      </c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 t="s">
        <v>49</v>
      </c>
      <c r="B6" s="37"/>
      <c r="C6" s="37"/>
      <c r="D6" s="37"/>
      <c r="E6" s="37"/>
      <c r="F6" s="37"/>
      <c r="G6" s="37"/>
      <c r="H6" s="37"/>
      <c r="I6" s="37"/>
    </row>
    <row r="8" spans="1:9" x14ac:dyDescent="0.25">
      <c r="A8" s="4" t="s">
        <v>2</v>
      </c>
      <c r="B8" s="38" t="s">
        <v>3</v>
      </c>
      <c r="C8" s="38"/>
      <c r="D8" s="38"/>
      <c r="E8" s="38"/>
      <c r="F8" s="38"/>
      <c r="G8" s="38"/>
      <c r="H8" s="38"/>
      <c r="I8" s="4" t="s">
        <v>4</v>
      </c>
    </row>
    <row r="9" spans="1:9" x14ac:dyDescent="0.25">
      <c r="A9" s="19">
        <v>1</v>
      </c>
      <c r="B9" s="33" t="s">
        <v>5</v>
      </c>
      <c r="C9" s="33"/>
      <c r="D9" s="33"/>
      <c r="E9" s="33"/>
      <c r="F9" s="33"/>
      <c r="G9" s="33"/>
      <c r="H9" s="33"/>
      <c r="I9" s="20">
        <v>0</v>
      </c>
    </row>
    <row r="10" spans="1:9" x14ac:dyDescent="0.25">
      <c r="A10" s="19">
        <v>2</v>
      </c>
      <c r="B10" s="33" t="s">
        <v>6</v>
      </c>
      <c r="C10" s="33"/>
      <c r="D10" s="33"/>
      <c r="E10" s="33"/>
      <c r="F10" s="33"/>
      <c r="G10" s="33"/>
      <c r="H10" s="33"/>
      <c r="I10" s="4">
        <f>I12+I13</f>
        <v>698754.53999999992</v>
      </c>
    </row>
    <row r="11" spans="1:9" x14ac:dyDescent="0.25">
      <c r="A11" s="3"/>
      <c r="B11" s="39" t="s">
        <v>7</v>
      </c>
      <c r="C11" s="39"/>
      <c r="D11" s="39"/>
      <c r="E11" s="39"/>
      <c r="F11" s="39"/>
      <c r="G11" s="39"/>
      <c r="H11" s="39"/>
      <c r="I11" s="2"/>
    </row>
    <row r="12" spans="1:9" x14ac:dyDescent="0.25">
      <c r="A12" s="3"/>
      <c r="B12" s="27" t="s">
        <v>8</v>
      </c>
      <c r="C12" s="28"/>
      <c r="D12" s="28"/>
      <c r="E12" s="28"/>
      <c r="F12" s="28"/>
      <c r="G12" s="28"/>
      <c r="H12" s="29"/>
      <c r="I12" s="2">
        <v>77933.100000000006</v>
      </c>
    </row>
    <row r="13" spans="1:9" x14ac:dyDescent="0.25">
      <c r="A13" s="3"/>
      <c r="B13" s="27" t="s">
        <v>9</v>
      </c>
      <c r="C13" s="28"/>
      <c r="D13" s="28"/>
      <c r="E13" s="28"/>
      <c r="F13" s="28"/>
      <c r="G13" s="28"/>
      <c r="H13" s="29"/>
      <c r="I13" s="2">
        <f>401882.04+166478.9+52460.5</f>
        <v>620821.43999999994</v>
      </c>
    </row>
    <row r="14" spans="1:9" x14ac:dyDescent="0.25">
      <c r="A14" s="19">
        <v>3</v>
      </c>
      <c r="B14" s="33" t="s">
        <v>10</v>
      </c>
      <c r="C14" s="33"/>
      <c r="D14" s="33"/>
      <c r="E14" s="33"/>
      <c r="F14" s="33"/>
      <c r="G14" s="33"/>
      <c r="H14" s="33"/>
      <c r="I14" s="4">
        <f>I16+I17+I25+I26+I27+I28+I29</f>
        <v>591546.02</v>
      </c>
    </row>
    <row r="15" spans="1:9" x14ac:dyDescent="0.25">
      <c r="A15" s="3"/>
      <c r="B15" s="39" t="s">
        <v>7</v>
      </c>
      <c r="C15" s="39"/>
      <c r="D15" s="39"/>
      <c r="E15" s="39"/>
      <c r="F15" s="39"/>
      <c r="G15" s="39"/>
      <c r="H15" s="39"/>
      <c r="I15" s="5"/>
    </row>
    <row r="16" spans="1:9" x14ac:dyDescent="0.25">
      <c r="A16" s="14" t="s">
        <v>11</v>
      </c>
      <c r="B16" s="30" t="s">
        <v>12</v>
      </c>
      <c r="C16" s="31"/>
      <c r="D16" s="31"/>
      <c r="E16" s="31"/>
      <c r="F16" s="31"/>
      <c r="G16" s="31"/>
      <c r="H16" s="32"/>
      <c r="I16" s="4">
        <v>77933.100000000006</v>
      </c>
    </row>
    <row r="17" spans="1:9" x14ac:dyDescent="0.25">
      <c r="A17" s="19" t="s">
        <v>13</v>
      </c>
      <c r="B17" s="30" t="s">
        <v>14</v>
      </c>
      <c r="C17" s="31"/>
      <c r="D17" s="31"/>
      <c r="E17" s="31"/>
      <c r="F17" s="31"/>
      <c r="G17" s="31"/>
      <c r="H17" s="32"/>
      <c r="I17" s="4">
        <f>I18+I19+I20+I21+I22+I23+I24</f>
        <v>479472.42000000004</v>
      </c>
    </row>
    <row r="18" spans="1:9" x14ac:dyDescent="0.25">
      <c r="A18" s="3"/>
      <c r="B18" s="27" t="s">
        <v>15</v>
      </c>
      <c r="C18" s="28"/>
      <c r="D18" s="28"/>
      <c r="E18" s="28"/>
      <c r="F18" s="28"/>
      <c r="G18" s="28"/>
      <c r="H18" s="29"/>
      <c r="I18" s="2">
        <f>83198.85+241</f>
        <v>83439.850000000006</v>
      </c>
    </row>
    <row r="19" spans="1:9" x14ac:dyDescent="0.25">
      <c r="A19" s="3"/>
      <c r="B19" s="27" t="s">
        <v>16</v>
      </c>
      <c r="C19" s="28"/>
      <c r="D19" s="28"/>
      <c r="E19" s="28"/>
      <c r="F19" s="28"/>
      <c r="G19" s="28"/>
      <c r="H19" s="29"/>
      <c r="I19" s="2">
        <f>82145.7+2859.2+3020+284.8</f>
        <v>88309.7</v>
      </c>
    </row>
    <row r="20" spans="1:9" x14ac:dyDescent="0.25">
      <c r="A20" s="3"/>
      <c r="B20" s="27" t="s">
        <v>17</v>
      </c>
      <c r="C20" s="28"/>
      <c r="D20" s="28"/>
      <c r="E20" s="28"/>
      <c r="F20" s="28"/>
      <c r="G20" s="28"/>
      <c r="H20" s="29"/>
      <c r="I20" s="2">
        <v>6529.5</v>
      </c>
    </row>
    <row r="21" spans="1:9" x14ac:dyDescent="0.25">
      <c r="A21" s="3"/>
      <c r="B21" s="27" t="s">
        <v>18</v>
      </c>
      <c r="C21" s="28"/>
      <c r="D21" s="28"/>
      <c r="E21" s="28"/>
      <c r="F21" s="28"/>
      <c r="G21" s="28"/>
      <c r="H21" s="29"/>
      <c r="I21" s="2">
        <v>208320</v>
      </c>
    </row>
    <row r="22" spans="1:9" x14ac:dyDescent="0.25">
      <c r="A22" s="3"/>
      <c r="B22" s="27" t="s">
        <v>46</v>
      </c>
      <c r="C22" s="28"/>
      <c r="D22" s="28"/>
      <c r="E22" s="28"/>
      <c r="F22" s="28"/>
      <c r="G22" s="28"/>
      <c r="H22" s="29"/>
      <c r="I22" s="2">
        <v>0</v>
      </c>
    </row>
    <row r="23" spans="1:9" x14ac:dyDescent="0.25">
      <c r="A23" s="3"/>
      <c r="B23" s="27" t="s">
        <v>34</v>
      </c>
      <c r="C23" s="28"/>
      <c r="D23" s="28"/>
      <c r="E23" s="28"/>
      <c r="F23" s="28"/>
      <c r="G23" s="28"/>
      <c r="H23" s="29"/>
      <c r="I23" s="2">
        <f>770+480+13039.78</f>
        <v>14289.78</v>
      </c>
    </row>
    <row r="24" spans="1:9" ht="16.5" customHeight="1" x14ac:dyDescent="0.25">
      <c r="A24" s="3"/>
      <c r="B24" s="27" t="s">
        <v>43</v>
      </c>
      <c r="C24" s="28"/>
      <c r="D24" s="28"/>
      <c r="E24" s="28"/>
      <c r="F24" s="28"/>
      <c r="G24" s="28"/>
      <c r="H24" s="29"/>
      <c r="I24" s="2">
        <f>1443.5+13377.33+60476.92+3285.84</f>
        <v>78583.59</v>
      </c>
    </row>
    <row r="25" spans="1:9" x14ac:dyDescent="0.25">
      <c r="A25" s="19" t="s">
        <v>36</v>
      </c>
      <c r="B25" s="30" t="s">
        <v>33</v>
      </c>
      <c r="C25" s="31"/>
      <c r="D25" s="31"/>
      <c r="E25" s="31"/>
      <c r="F25" s="31"/>
      <c r="G25" s="31"/>
      <c r="H25" s="32"/>
      <c r="I25" s="4">
        <v>30409.82</v>
      </c>
    </row>
    <row r="26" spans="1:9" x14ac:dyDescent="0.25">
      <c r="A26" s="19" t="s">
        <v>37</v>
      </c>
      <c r="B26" s="30" t="s">
        <v>32</v>
      </c>
      <c r="C26" s="31"/>
      <c r="D26" s="31"/>
      <c r="E26" s="31"/>
      <c r="F26" s="31"/>
      <c r="G26" s="31"/>
      <c r="H26" s="32"/>
      <c r="I26" s="4">
        <v>706.68</v>
      </c>
    </row>
    <row r="27" spans="1:9" x14ac:dyDescent="0.25">
      <c r="A27" s="14" t="s">
        <v>38</v>
      </c>
      <c r="B27" s="30" t="s">
        <v>47</v>
      </c>
      <c r="C27" s="31"/>
      <c r="D27" s="31"/>
      <c r="E27" s="31"/>
      <c r="F27" s="31"/>
      <c r="G27" s="31"/>
      <c r="H27" s="32"/>
      <c r="I27" s="4">
        <f>2100*0.72*2</f>
        <v>3024</v>
      </c>
    </row>
    <row r="28" spans="1:9" x14ac:dyDescent="0.25">
      <c r="A28" s="19" t="s">
        <v>39</v>
      </c>
      <c r="B28" s="30" t="s">
        <v>30</v>
      </c>
      <c r="C28" s="31"/>
      <c r="D28" s="31"/>
      <c r="E28" s="31"/>
      <c r="F28" s="31"/>
      <c r="G28" s="31"/>
      <c r="H28" s="32"/>
      <c r="I28" s="4">
        <v>0</v>
      </c>
    </row>
    <row r="29" spans="1:9" ht="15" customHeight="1" x14ac:dyDescent="0.25">
      <c r="A29" s="19" t="s">
        <v>40</v>
      </c>
      <c r="B29" s="30" t="s">
        <v>29</v>
      </c>
      <c r="C29" s="31"/>
      <c r="D29" s="31"/>
      <c r="E29" s="31"/>
      <c r="F29" s="31"/>
      <c r="G29" s="31"/>
      <c r="H29" s="32"/>
      <c r="I29" s="4">
        <v>0</v>
      </c>
    </row>
    <row r="30" spans="1:9" x14ac:dyDescent="0.25">
      <c r="A30" s="19">
        <v>4</v>
      </c>
      <c r="B30" s="33" t="s">
        <v>19</v>
      </c>
      <c r="C30" s="33"/>
      <c r="D30" s="33"/>
      <c r="E30" s="33"/>
      <c r="F30" s="33"/>
      <c r="G30" s="33"/>
      <c r="H30" s="33"/>
      <c r="I30" s="26">
        <f>I9+I10-I14</f>
        <v>107208.5199999999</v>
      </c>
    </row>
    <row r="31" spans="1:9" x14ac:dyDescent="0.25">
      <c r="A31" s="19">
        <v>5</v>
      </c>
      <c r="B31" s="33" t="s">
        <v>20</v>
      </c>
      <c r="C31" s="33"/>
      <c r="D31" s="33"/>
      <c r="E31" s="33"/>
      <c r="F31" s="33"/>
      <c r="G31" s="33"/>
      <c r="H31" s="33"/>
      <c r="I31" s="4">
        <f>I14</f>
        <v>591546.02</v>
      </c>
    </row>
    <row r="32" spans="1:9" x14ac:dyDescent="0.25">
      <c r="A32" s="19">
        <v>6</v>
      </c>
      <c r="B32" s="33" t="s">
        <v>21</v>
      </c>
      <c r="C32" s="33"/>
      <c r="D32" s="33"/>
      <c r="E32" s="33"/>
      <c r="F32" s="33"/>
      <c r="G32" s="33"/>
      <c r="H32" s="33"/>
      <c r="I32" s="2"/>
    </row>
    <row r="33" spans="1:9" x14ac:dyDescent="0.25">
      <c r="A33" s="19">
        <v>7</v>
      </c>
      <c r="B33" s="33" t="s">
        <v>22</v>
      </c>
      <c r="C33" s="33"/>
      <c r="D33" s="33"/>
      <c r="E33" s="33"/>
      <c r="F33" s="33"/>
      <c r="G33" s="33"/>
      <c r="H33" s="33"/>
      <c r="I33" s="7">
        <f>I9</f>
        <v>0</v>
      </c>
    </row>
    <row r="34" spans="1:9" x14ac:dyDescent="0.25">
      <c r="A34" s="19">
        <v>8</v>
      </c>
      <c r="B34" s="33" t="s">
        <v>23</v>
      </c>
      <c r="C34" s="33"/>
      <c r="D34" s="33"/>
      <c r="E34" s="33"/>
      <c r="F34" s="33"/>
      <c r="G34" s="33"/>
      <c r="H34" s="33"/>
      <c r="I34" s="4">
        <f>I36+I37+I38+I39+I40+I41+I42</f>
        <v>719754.34999999986</v>
      </c>
    </row>
    <row r="35" spans="1:9" x14ac:dyDescent="0.25">
      <c r="A35" s="3"/>
      <c r="B35" s="39" t="s">
        <v>7</v>
      </c>
      <c r="C35" s="39"/>
      <c r="D35" s="39"/>
      <c r="E35" s="39"/>
      <c r="F35" s="39"/>
      <c r="G35" s="39"/>
      <c r="H35" s="39"/>
      <c r="I35" s="2"/>
    </row>
    <row r="36" spans="1:9" x14ac:dyDescent="0.25">
      <c r="A36" s="3"/>
      <c r="B36" s="27" t="s">
        <v>12</v>
      </c>
      <c r="C36" s="28"/>
      <c r="D36" s="28"/>
      <c r="E36" s="28"/>
      <c r="F36" s="28"/>
      <c r="G36" s="28"/>
      <c r="H36" s="29"/>
      <c r="I36" s="2">
        <v>77933.100000000006</v>
      </c>
    </row>
    <row r="37" spans="1:9" x14ac:dyDescent="0.25">
      <c r="A37" s="3"/>
      <c r="B37" s="27" t="s">
        <v>24</v>
      </c>
      <c r="C37" s="28"/>
      <c r="D37" s="28"/>
      <c r="E37" s="28"/>
      <c r="F37" s="28"/>
      <c r="G37" s="28"/>
      <c r="H37" s="29"/>
      <c r="I37" s="2">
        <f>401882.04+166478.9+52460.5</f>
        <v>620821.43999999994</v>
      </c>
    </row>
    <row r="38" spans="1:9" x14ac:dyDescent="0.25">
      <c r="A38" s="3"/>
      <c r="B38" s="27" t="s">
        <v>33</v>
      </c>
      <c r="C38" s="28"/>
      <c r="D38" s="28"/>
      <c r="E38" s="28"/>
      <c r="F38" s="28"/>
      <c r="G38" s="28"/>
      <c r="H38" s="29"/>
      <c r="I38" s="2">
        <v>11197.11</v>
      </c>
    </row>
    <row r="39" spans="1:9" x14ac:dyDescent="0.25">
      <c r="A39" s="3"/>
      <c r="B39" s="27" t="s">
        <v>32</v>
      </c>
      <c r="C39" s="28"/>
      <c r="D39" s="28"/>
      <c r="E39" s="28"/>
      <c r="F39" s="28"/>
      <c r="G39" s="28"/>
      <c r="H39" s="29"/>
      <c r="I39" s="2">
        <v>240.12</v>
      </c>
    </row>
    <row r="40" spans="1:9" x14ac:dyDescent="0.25">
      <c r="A40" s="3"/>
      <c r="B40" s="27" t="s">
        <v>47</v>
      </c>
      <c r="C40" s="28"/>
      <c r="D40" s="28"/>
      <c r="E40" s="28"/>
      <c r="F40" s="28"/>
      <c r="G40" s="28"/>
      <c r="H40" s="29"/>
      <c r="I40" s="2">
        <v>3033.08</v>
      </c>
    </row>
    <row r="41" spans="1:9" x14ac:dyDescent="0.25">
      <c r="A41" s="3"/>
      <c r="B41" s="27" t="s">
        <v>30</v>
      </c>
      <c r="C41" s="28"/>
      <c r="D41" s="28"/>
      <c r="E41" s="28"/>
      <c r="F41" s="28"/>
      <c r="G41" s="28"/>
      <c r="H41" s="29"/>
      <c r="I41" s="2">
        <v>0</v>
      </c>
    </row>
    <row r="42" spans="1:9" ht="15" customHeight="1" x14ac:dyDescent="0.25">
      <c r="A42" s="3"/>
      <c r="B42" s="27" t="s">
        <v>17</v>
      </c>
      <c r="C42" s="28"/>
      <c r="D42" s="28"/>
      <c r="E42" s="28"/>
      <c r="F42" s="28"/>
      <c r="G42" s="28"/>
      <c r="H42" s="29"/>
      <c r="I42" s="2">
        <v>6529.5</v>
      </c>
    </row>
    <row r="43" spans="1:9" ht="15" customHeight="1" x14ac:dyDescent="0.25">
      <c r="A43" s="3"/>
      <c r="B43" s="27" t="s">
        <v>45</v>
      </c>
      <c r="C43" s="28"/>
      <c r="D43" s="28"/>
      <c r="E43" s="28"/>
      <c r="F43" s="28"/>
      <c r="G43" s="28"/>
      <c r="H43" s="29"/>
      <c r="I43" s="2"/>
    </row>
    <row r="44" spans="1:9" x14ac:dyDescent="0.25">
      <c r="A44" s="19">
        <v>9</v>
      </c>
      <c r="B44" s="33" t="s">
        <v>25</v>
      </c>
      <c r="C44" s="33"/>
      <c r="D44" s="33"/>
      <c r="E44" s="33"/>
      <c r="F44" s="33"/>
      <c r="G44" s="33"/>
      <c r="H44" s="33"/>
      <c r="I44" s="4">
        <f>I46+I47+I48+I49+I50+I51+I52</f>
        <v>508733.37000000005</v>
      </c>
    </row>
    <row r="45" spans="1:9" x14ac:dyDescent="0.25">
      <c r="A45" s="19"/>
      <c r="B45" s="39" t="s">
        <v>7</v>
      </c>
      <c r="C45" s="39"/>
      <c r="D45" s="39"/>
      <c r="E45" s="39"/>
      <c r="F45" s="39"/>
      <c r="G45" s="39"/>
      <c r="H45" s="39"/>
      <c r="I45" s="2"/>
    </row>
    <row r="46" spans="1:9" x14ac:dyDescent="0.25">
      <c r="A46" s="19"/>
      <c r="B46" s="27" t="s">
        <v>12</v>
      </c>
      <c r="C46" s="28"/>
      <c r="D46" s="28"/>
      <c r="E46" s="28"/>
      <c r="F46" s="28"/>
      <c r="G46" s="28"/>
      <c r="H46" s="29"/>
      <c r="I46" s="2">
        <v>57779.78</v>
      </c>
    </row>
    <row r="47" spans="1:9" x14ac:dyDescent="0.25">
      <c r="A47" s="19"/>
      <c r="B47" s="27" t="s">
        <v>24</v>
      </c>
      <c r="C47" s="28"/>
      <c r="D47" s="28"/>
      <c r="E47" s="28"/>
      <c r="F47" s="28"/>
      <c r="G47" s="28"/>
      <c r="H47" s="29"/>
      <c r="I47" s="2">
        <f>297956.28+1912.88+83239.45+52460.5</f>
        <v>435569.11000000004</v>
      </c>
    </row>
    <row r="48" spans="1:9" x14ac:dyDescent="0.25">
      <c r="A48" s="19"/>
      <c r="B48" s="27" t="s">
        <v>33</v>
      </c>
      <c r="C48" s="28"/>
      <c r="D48" s="28"/>
      <c r="E48" s="28"/>
      <c r="F48" s="28"/>
      <c r="G48" s="28"/>
      <c r="H48" s="29"/>
      <c r="I48" s="2">
        <v>9270.7800000000007</v>
      </c>
    </row>
    <row r="49" spans="1:9" x14ac:dyDescent="0.25">
      <c r="A49" s="19"/>
      <c r="B49" s="27" t="s">
        <v>32</v>
      </c>
      <c r="C49" s="28"/>
      <c r="D49" s="28"/>
      <c r="E49" s="28"/>
      <c r="F49" s="28"/>
      <c r="G49" s="28"/>
      <c r="H49" s="29"/>
      <c r="I49" s="2">
        <v>152.49</v>
      </c>
    </row>
    <row r="50" spans="1:9" x14ac:dyDescent="0.25">
      <c r="A50" s="19"/>
      <c r="B50" s="27" t="s">
        <v>47</v>
      </c>
      <c r="C50" s="28"/>
      <c r="D50" s="28"/>
      <c r="E50" s="28"/>
      <c r="F50" s="28"/>
      <c r="G50" s="28"/>
      <c r="H50" s="29"/>
      <c r="I50" s="2">
        <v>1120.19</v>
      </c>
    </row>
    <row r="51" spans="1:9" ht="15" customHeight="1" x14ac:dyDescent="0.25">
      <c r="A51" s="19"/>
      <c r="B51" s="27" t="s">
        <v>30</v>
      </c>
      <c r="C51" s="28"/>
      <c r="D51" s="28"/>
      <c r="E51" s="28"/>
      <c r="F51" s="28"/>
      <c r="G51" s="28"/>
      <c r="H51" s="29"/>
      <c r="I51" s="2">
        <v>0</v>
      </c>
    </row>
    <row r="52" spans="1:9" ht="15" customHeight="1" x14ac:dyDescent="0.25">
      <c r="A52" s="19"/>
      <c r="B52" s="27" t="s">
        <v>17</v>
      </c>
      <c r="C52" s="28"/>
      <c r="D52" s="28"/>
      <c r="E52" s="28"/>
      <c r="F52" s="28"/>
      <c r="G52" s="28"/>
      <c r="H52" s="29"/>
      <c r="I52" s="2">
        <v>4841.0200000000004</v>
      </c>
    </row>
    <row r="53" spans="1:9" ht="15" customHeight="1" x14ac:dyDescent="0.25">
      <c r="A53" s="19"/>
      <c r="B53" s="27" t="s">
        <v>45</v>
      </c>
      <c r="C53" s="28"/>
      <c r="D53" s="28"/>
      <c r="E53" s="28"/>
      <c r="F53" s="28"/>
      <c r="G53" s="28"/>
      <c r="H53" s="29"/>
      <c r="I53" s="2"/>
    </row>
    <row r="54" spans="1:9" x14ac:dyDescent="0.25">
      <c r="A54" s="19">
        <v>10</v>
      </c>
      <c r="B54" s="40" t="s">
        <v>44</v>
      </c>
      <c r="C54" s="41"/>
      <c r="D54" s="41"/>
      <c r="E54" s="41"/>
      <c r="F54" s="41"/>
      <c r="G54" s="41"/>
      <c r="H54" s="42"/>
      <c r="I54" s="26">
        <f>I9+I34-I44</f>
        <v>211020.97999999981</v>
      </c>
    </row>
  </sheetData>
  <mergeCells count="52">
    <mergeCell ref="B52:H52"/>
    <mergeCell ref="B54:H54"/>
    <mergeCell ref="B46:H46"/>
    <mergeCell ref="B47:H47"/>
    <mergeCell ref="B48:H48"/>
    <mergeCell ref="B49:H49"/>
    <mergeCell ref="B50:H50"/>
    <mergeCell ref="B51:H51"/>
    <mergeCell ref="B45:H45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4:H44"/>
    <mergeCell ref="B16:H16"/>
    <mergeCell ref="B17:H17"/>
    <mergeCell ref="B18:H18"/>
    <mergeCell ref="B19:H19"/>
    <mergeCell ref="B32:H32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8:H8"/>
    <mergeCell ref="B43:H43"/>
    <mergeCell ref="B53:H53"/>
    <mergeCell ref="G1:I1"/>
    <mergeCell ref="F2:I2"/>
    <mergeCell ref="A4:I4"/>
    <mergeCell ref="A5:I5"/>
    <mergeCell ref="A6:I6"/>
    <mergeCell ref="B20:H20"/>
    <mergeCell ref="B9:H9"/>
    <mergeCell ref="B10:H10"/>
    <mergeCell ref="B11:H11"/>
    <mergeCell ref="B12:H12"/>
    <mergeCell ref="B13:H13"/>
    <mergeCell ref="B14:H14"/>
    <mergeCell ref="B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</dc:creator>
  <cp:lastModifiedBy>работа</cp:lastModifiedBy>
  <dcterms:created xsi:type="dcterms:W3CDTF">2020-04-21T16:16:19Z</dcterms:created>
  <dcterms:modified xsi:type="dcterms:W3CDTF">2021-03-12T08:46:33Z</dcterms:modified>
</cp:coreProperties>
</file>