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065" windowHeight="7590"/>
  </bookViews>
  <sheets>
    <sheet name="2020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3" l="1"/>
  <c r="I59" i="3"/>
  <c r="I57" i="3"/>
  <c r="I63" i="3"/>
  <c r="I58" i="3"/>
  <c r="I21" i="3" l="1"/>
  <c r="I28" i="3"/>
  <c r="I61" i="3" l="1"/>
  <c r="I62" i="3"/>
  <c r="I65" i="3" l="1"/>
  <c r="I51" i="3"/>
  <c r="I46" i="3"/>
  <c r="I45" i="3"/>
  <c r="I43" i="3" s="1"/>
  <c r="I42" i="3"/>
  <c r="I41" i="3"/>
  <c r="I37" i="3"/>
  <c r="I36" i="3"/>
  <c r="I24" i="3"/>
  <c r="I23" i="3"/>
  <c r="I19" i="3"/>
  <c r="I18" i="3"/>
  <c r="I17" i="3" s="1"/>
  <c r="I14" i="3" s="1"/>
  <c r="I12" i="3"/>
  <c r="I10" i="3"/>
  <c r="I34" i="3" l="1"/>
  <c r="I53" i="3" s="1"/>
  <c r="I30" i="3"/>
  <c r="I33" i="3"/>
  <c r="I31" i="3" l="1"/>
</calcChain>
</file>

<file path=xl/sharedStrings.xml><?xml version="1.0" encoding="utf-8"?>
<sst xmlns="http://schemas.openxmlformats.org/spreadsheetml/2006/main" count="72" uniqueCount="56">
  <si>
    <t>ООО УК "Дом с добром"</t>
  </si>
  <si>
    <t>ОТЧЕТ</t>
  </si>
  <si>
    <t>№ строки</t>
  </si>
  <si>
    <t>Показатель</t>
  </si>
  <si>
    <t>Сумма (руб.)</t>
  </si>
  <si>
    <t>Задолженность на начало периода по содержанию</t>
  </si>
  <si>
    <t>Начислено на лицевой счет МКД за содержание :</t>
  </si>
  <si>
    <t>в том числе:</t>
  </si>
  <si>
    <t>управление</t>
  </si>
  <si>
    <t>содержание</t>
  </si>
  <si>
    <t>Выполнено работ (оказано услуг), всего:</t>
  </si>
  <si>
    <t>3.1.</t>
  </si>
  <si>
    <t>Управление</t>
  </si>
  <si>
    <t>3.2.</t>
  </si>
  <si>
    <t>Содержание в том числе:</t>
  </si>
  <si>
    <t>Уборка территории,озеленение (з/пл.дворн. хоз.инвентарь)</t>
  </si>
  <si>
    <t>Содержание мест общего пользов. (з/пл.хоз инв.моющ.ср, зам.замк)</t>
  </si>
  <si>
    <t>Паспортный стол</t>
  </si>
  <si>
    <t>Аварийное круглосуточное обслуживание</t>
  </si>
  <si>
    <t>Задолженность  МКД на конец периода (стр.1 + стр.2 – стр.3)</t>
  </si>
  <si>
    <t xml:space="preserve">Фактические расходы по выполнению работ </t>
  </si>
  <si>
    <t>Перерасчеты из-за ненадлежащего качества оказанных услуг и (или) выполненных работ по содержанию жилого помещения</t>
  </si>
  <si>
    <t>Задолженность собственников на начало года</t>
  </si>
  <si>
    <t>Начислено собственникам/потребителям всего:</t>
  </si>
  <si>
    <t>За содержание</t>
  </si>
  <si>
    <t>Оплачено собственникам всего:</t>
  </si>
  <si>
    <t xml:space="preserve">       Адрес: ул. 50 лет Октября, д. 23</t>
  </si>
  <si>
    <t>ИНН/КПП 7203479800/720301001</t>
  </si>
  <si>
    <t>Капитальный ремонт</t>
  </si>
  <si>
    <t>Комплексное обслуживание лифтового оборудования</t>
  </si>
  <si>
    <t>ХВС на СОИ</t>
  </si>
  <si>
    <t>Электроэнергия в целях СОИ</t>
  </si>
  <si>
    <t>Текущий ремонт системы водоотведения в подвале</t>
  </si>
  <si>
    <t>Вывоз снега</t>
  </si>
  <si>
    <t>3.3.</t>
  </si>
  <si>
    <t>3.4.</t>
  </si>
  <si>
    <t>3.5.</t>
  </si>
  <si>
    <t>3.6.</t>
  </si>
  <si>
    <t>3.7.</t>
  </si>
  <si>
    <t xml:space="preserve"> о выполнении договора на  управлене, содержание и текущий ремонт</t>
  </si>
  <si>
    <t>общего имущества МКД, расположенному по адресу: ул. 50 лет Октября, д. 23</t>
  </si>
  <si>
    <t xml:space="preserve">Текущий ремонт </t>
  </si>
  <si>
    <t>Задолженность собственников на конец  2020 года</t>
  </si>
  <si>
    <t>То-автоматических запирающих устройств дверей поъездов</t>
  </si>
  <si>
    <t>МТС</t>
  </si>
  <si>
    <t>Расходы</t>
  </si>
  <si>
    <t>Обслуживание ворот и видеонаблюдения</t>
  </si>
  <si>
    <t>Обслуживание общедомовой антенны</t>
  </si>
  <si>
    <t>Восстановление домофонного оборудования 3,4 подъездов</t>
  </si>
  <si>
    <t>Отчет по доходам и расходам от провайдеров за период с 01.01.2020-31.12.2020 г.</t>
  </si>
  <si>
    <t>Доходы</t>
  </si>
  <si>
    <t>Всего расходов:</t>
  </si>
  <si>
    <t>Интернет соединение для доступа к видеонаблюдению</t>
  </si>
  <si>
    <t>Билайн</t>
  </si>
  <si>
    <t>Всего доходов</t>
  </si>
  <si>
    <t>Остаток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</si>
</sst>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Alignment="1"/>
    <xf numFmtId="0" fontId="0" fillId="0" borderId="0" xfId="0" applyFont="1" applyAlignment="1"/>
    <xf numFmtId="16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4" fontId="1" fillId="0" borderId="1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16" xfId="0" applyBorder="1"/>
    <xf numFmtId="0" fontId="0" fillId="0" borderId="5" xfId="0" applyBorder="1"/>
    <xf numFmtId="0" fontId="1" fillId="0" borderId="5" xfId="0" applyFont="1" applyBorder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0" fillId="0" borderId="7" xfId="0" applyBorder="1" applyAlignment="1"/>
    <xf numFmtId="0" fontId="0" fillId="0" borderId="1" xfId="0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/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25" workbookViewId="0">
      <selection activeCell="L58" sqref="L58"/>
    </sheetView>
  </sheetViews>
  <sheetFormatPr defaultRowHeight="15" x14ac:dyDescent="0.25"/>
  <cols>
    <col min="1" max="7" width="9.140625" style="1"/>
    <col min="8" max="8" width="22.28515625" style="1" customWidth="1"/>
    <col min="9" max="9" width="14.42578125" style="1" customWidth="1"/>
    <col min="10" max="16384" width="9.140625" style="1"/>
  </cols>
  <sheetData>
    <row r="1" spans="1:9" x14ac:dyDescent="0.25">
      <c r="G1" s="50" t="s">
        <v>0</v>
      </c>
      <c r="H1" s="50"/>
      <c r="I1" s="50"/>
    </row>
    <row r="2" spans="1:9" x14ac:dyDescent="0.25">
      <c r="F2" s="50" t="s">
        <v>27</v>
      </c>
      <c r="G2" s="50"/>
      <c r="H2" s="50"/>
      <c r="I2" s="50"/>
    </row>
    <row r="3" spans="1:9" x14ac:dyDescent="0.25">
      <c r="F3" s="7"/>
      <c r="G3" s="8" t="s">
        <v>26</v>
      </c>
      <c r="H3" s="8"/>
      <c r="I3" s="8"/>
    </row>
    <row r="4" spans="1:9" x14ac:dyDescent="0.25">
      <c r="A4" s="51" t="s">
        <v>1</v>
      </c>
      <c r="B4" s="51"/>
      <c r="C4" s="51"/>
      <c r="D4" s="51"/>
      <c r="E4" s="51"/>
      <c r="F4" s="51"/>
      <c r="G4" s="51"/>
      <c r="H4" s="51"/>
      <c r="I4" s="51"/>
    </row>
    <row r="5" spans="1:9" x14ac:dyDescent="0.25">
      <c r="A5" s="52" t="s">
        <v>39</v>
      </c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 t="s">
        <v>40</v>
      </c>
      <c r="B6" s="53"/>
      <c r="C6" s="53"/>
      <c r="D6" s="53"/>
      <c r="E6" s="53"/>
      <c r="F6" s="53"/>
      <c r="G6" s="53"/>
      <c r="H6" s="53"/>
      <c r="I6" s="53"/>
    </row>
    <row r="8" spans="1:9" x14ac:dyDescent="0.25">
      <c r="A8" s="4" t="s">
        <v>2</v>
      </c>
      <c r="B8" s="49" t="s">
        <v>3</v>
      </c>
      <c r="C8" s="49"/>
      <c r="D8" s="49"/>
      <c r="E8" s="49"/>
      <c r="F8" s="49"/>
      <c r="G8" s="49"/>
      <c r="H8" s="49"/>
      <c r="I8" s="4" t="s">
        <v>4</v>
      </c>
    </row>
    <row r="9" spans="1:9" x14ac:dyDescent="0.25">
      <c r="A9" s="13">
        <v>1</v>
      </c>
      <c r="B9" s="48" t="s">
        <v>5</v>
      </c>
      <c r="C9" s="48"/>
      <c r="D9" s="48"/>
      <c r="E9" s="48"/>
      <c r="F9" s="48"/>
      <c r="G9" s="48"/>
      <c r="H9" s="48"/>
      <c r="I9" s="14">
        <v>226716.16</v>
      </c>
    </row>
    <row r="10" spans="1:9" x14ac:dyDescent="0.25">
      <c r="A10" s="13">
        <v>2</v>
      </c>
      <c r="B10" s="48" t="s">
        <v>6</v>
      </c>
      <c r="C10" s="48"/>
      <c r="D10" s="48"/>
      <c r="E10" s="48"/>
      <c r="F10" s="48"/>
      <c r="G10" s="48"/>
      <c r="H10" s="48"/>
      <c r="I10" s="4">
        <f>I12+I13</f>
        <v>1764973.7200000002</v>
      </c>
    </row>
    <row r="11" spans="1:9" x14ac:dyDescent="0.25">
      <c r="A11" s="3"/>
      <c r="B11" s="47" t="s">
        <v>7</v>
      </c>
      <c r="C11" s="47"/>
      <c r="D11" s="47"/>
      <c r="E11" s="47"/>
      <c r="F11" s="47"/>
      <c r="G11" s="47"/>
      <c r="H11" s="47"/>
      <c r="I11" s="2"/>
    </row>
    <row r="12" spans="1:9" x14ac:dyDescent="0.25">
      <c r="A12" s="3"/>
      <c r="B12" s="41" t="s">
        <v>8</v>
      </c>
      <c r="C12" s="42"/>
      <c r="D12" s="42"/>
      <c r="E12" s="42"/>
      <c r="F12" s="42"/>
      <c r="G12" s="42"/>
      <c r="H12" s="43"/>
      <c r="I12" s="2">
        <f>285302.11</f>
        <v>285302.11</v>
      </c>
    </row>
    <row r="13" spans="1:9" x14ac:dyDescent="0.25">
      <c r="A13" s="3"/>
      <c r="B13" s="41" t="s">
        <v>9</v>
      </c>
      <c r="C13" s="42"/>
      <c r="D13" s="42"/>
      <c r="E13" s="42"/>
      <c r="F13" s="42"/>
      <c r="G13" s="42"/>
      <c r="H13" s="43"/>
      <c r="I13" s="2">
        <v>1479671.61</v>
      </c>
    </row>
    <row r="14" spans="1:9" x14ac:dyDescent="0.25">
      <c r="A14" s="13">
        <v>3</v>
      </c>
      <c r="B14" s="48" t="s">
        <v>10</v>
      </c>
      <c r="C14" s="48"/>
      <c r="D14" s="48"/>
      <c r="E14" s="48"/>
      <c r="F14" s="48"/>
      <c r="G14" s="48"/>
      <c r="H14" s="48"/>
      <c r="I14" s="4">
        <f>I16+I17+I25+I26+I27+I28+I29</f>
        <v>1870347.6600000001</v>
      </c>
    </row>
    <row r="15" spans="1:9" x14ac:dyDescent="0.25">
      <c r="A15" s="3"/>
      <c r="B15" s="47" t="s">
        <v>7</v>
      </c>
      <c r="C15" s="47"/>
      <c r="D15" s="47"/>
      <c r="E15" s="47"/>
      <c r="F15" s="47"/>
      <c r="G15" s="47"/>
      <c r="H15" s="47"/>
      <c r="I15" s="5"/>
    </row>
    <row r="16" spans="1:9" x14ac:dyDescent="0.25">
      <c r="A16" s="9" t="s">
        <v>11</v>
      </c>
      <c r="B16" s="35" t="s">
        <v>12</v>
      </c>
      <c r="C16" s="36"/>
      <c r="D16" s="36"/>
      <c r="E16" s="36"/>
      <c r="F16" s="36"/>
      <c r="G16" s="36"/>
      <c r="H16" s="37"/>
      <c r="I16" s="4">
        <v>200958.91</v>
      </c>
    </row>
    <row r="17" spans="1:9" x14ac:dyDescent="0.25">
      <c r="A17" s="13" t="s">
        <v>13</v>
      </c>
      <c r="B17" s="35" t="s">
        <v>14</v>
      </c>
      <c r="C17" s="36"/>
      <c r="D17" s="36"/>
      <c r="E17" s="36"/>
      <c r="F17" s="36"/>
      <c r="G17" s="36"/>
      <c r="H17" s="37"/>
      <c r="I17" s="4">
        <f>I18+I19+I20+I21+I22+I23+I24+I27</f>
        <v>1060256.8900000001</v>
      </c>
    </row>
    <row r="18" spans="1:9" x14ac:dyDescent="0.25">
      <c r="A18" s="3"/>
      <c r="B18" s="41" t="s">
        <v>15</v>
      </c>
      <c r="C18" s="42"/>
      <c r="D18" s="42"/>
      <c r="E18" s="42"/>
      <c r="F18" s="42"/>
      <c r="G18" s="42"/>
      <c r="H18" s="43"/>
      <c r="I18" s="2">
        <f>386+15000+3648+7000+2206.76+165600</f>
        <v>193840.76</v>
      </c>
    </row>
    <row r="19" spans="1:9" x14ac:dyDescent="0.25">
      <c r="A19" s="3"/>
      <c r="B19" s="41" t="s">
        <v>16</v>
      </c>
      <c r="C19" s="42"/>
      <c r="D19" s="42"/>
      <c r="E19" s="42"/>
      <c r="F19" s="42"/>
      <c r="G19" s="42"/>
      <c r="H19" s="43"/>
      <c r="I19" s="2">
        <f>138000+2060+2035.1+793.6</f>
        <v>142888.70000000001</v>
      </c>
    </row>
    <row r="20" spans="1:9" x14ac:dyDescent="0.25">
      <c r="A20" s="3"/>
      <c r="B20" s="41" t="s">
        <v>17</v>
      </c>
      <c r="C20" s="42"/>
      <c r="D20" s="42"/>
      <c r="E20" s="42"/>
      <c r="F20" s="42"/>
      <c r="G20" s="42"/>
      <c r="H20" s="43"/>
      <c r="I20" s="2">
        <v>31474.61</v>
      </c>
    </row>
    <row r="21" spans="1:9" x14ac:dyDescent="0.25">
      <c r="A21" s="3"/>
      <c r="B21" s="41" t="s">
        <v>18</v>
      </c>
      <c r="C21" s="42"/>
      <c r="D21" s="42"/>
      <c r="E21" s="42"/>
      <c r="F21" s="42"/>
      <c r="G21" s="42"/>
      <c r="H21" s="43"/>
      <c r="I21" s="2">
        <f>2.4*9100*12</f>
        <v>262080</v>
      </c>
    </row>
    <row r="22" spans="1:9" x14ac:dyDescent="0.25">
      <c r="A22" s="3"/>
      <c r="B22" s="41" t="s">
        <v>33</v>
      </c>
      <c r="C22" s="42"/>
      <c r="D22" s="42"/>
      <c r="E22" s="42"/>
      <c r="F22" s="42"/>
      <c r="G22" s="42"/>
      <c r="H22" s="43"/>
      <c r="I22" s="2">
        <v>34524</v>
      </c>
    </row>
    <row r="23" spans="1:9" x14ac:dyDescent="0.25">
      <c r="A23" s="3"/>
      <c r="B23" s="41" t="s">
        <v>32</v>
      </c>
      <c r="C23" s="42"/>
      <c r="D23" s="42"/>
      <c r="E23" s="42"/>
      <c r="F23" s="42"/>
      <c r="G23" s="42"/>
      <c r="H23" s="43"/>
      <c r="I23" s="2">
        <f>5606.3+7010+60000+165000</f>
        <v>237616.3</v>
      </c>
    </row>
    <row r="24" spans="1:9" ht="16.5" customHeight="1" x14ac:dyDescent="0.25">
      <c r="A24" s="3"/>
      <c r="B24" s="41" t="s">
        <v>41</v>
      </c>
      <c r="C24" s="42"/>
      <c r="D24" s="42"/>
      <c r="E24" s="42"/>
      <c r="F24" s="42"/>
      <c r="G24" s="42"/>
      <c r="H24" s="43"/>
      <c r="I24" s="2">
        <f>32920+21475+14081.52+700+10032</f>
        <v>79208.52</v>
      </c>
    </row>
    <row r="25" spans="1:9" x14ac:dyDescent="0.25">
      <c r="A25" s="13" t="s">
        <v>34</v>
      </c>
      <c r="B25" s="35" t="s">
        <v>31</v>
      </c>
      <c r="C25" s="36"/>
      <c r="D25" s="36"/>
      <c r="E25" s="36"/>
      <c r="F25" s="36"/>
      <c r="G25" s="36"/>
      <c r="H25" s="37"/>
      <c r="I25" s="4">
        <v>121132.06</v>
      </c>
    </row>
    <row r="26" spans="1:9" x14ac:dyDescent="0.25">
      <c r="A26" s="13" t="s">
        <v>35</v>
      </c>
      <c r="B26" s="35" t="s">
        <v>30</v>
      </c>
      <c r="C26" s="36"/>
      <c r="D26" s="36"/>
      <c r="E26" s="36"/>
      <c r="F26" s="36"/>
      <c r="G26" s="36"/>
      <c r="H26" s="37"/>
      <c r="I26" s="4">
        <v>18235.8</v>
      </c>
    </row>
    <row r="27" spans="1:9" x14ac:dyDescent="0.25">
      <c r="A27" s="9" t="s">
        <v>36</v>
      </c>
      <c r="B27" s="35" t="s">
        <v>43</v>
      </c>
      <c r="C27" s="36"/>
      <c r="D27" s="36"/>
      <c r="E27" s="36"/>
      <c r="F27" s="36"/>
      <c r="G27" s="36"/>
      <c r="H27" s="37"/>
      <c r="I27" s="4">
        <v>78624</v>
      </c>
    </row>
    <row r="28" spans="1:9" x14ac:dyDescent="0.25">
      <c r="A28" s="13" t="s">
        <v>37</v>
      </c>
      <c r="B28" s="35" t="s">
        <v>29</v>
      </c>
      <c r="C28" s="36"/>
      <c r="D28" s="36"/>
      <c r="E28" s="36"/>
      <c r="F28" s="36"/>
      <c r="G28" s="36"/>
      <c r="H28" s="37"/>
      <c r="I28" s="4">
        <f>8940+(9100*3.5*12)</f>
        <v>391140</v>
      </c>
    </row>
    <row r="29" spans="1:9" x14ac:dyDescent="0.25">
      <c r="A29" s="13" t="s">
        <v>38</v>
      </c>
      <c r="B29" s="35" t="s">
        <v>28</v>
      </c>
      <c r="C29" s="36"/>
      <c r="D29" s="36"/>
      <c r="E29" s="36"/>
      <c r="F29" s="36"/>
      <c r="G29" s="36"/>
      <c r="H29" s="37"/>
      <c r="I29" s="4">
        <v>0</v>
      </c>
    </row>
    <row r="30" spans="1:9" x14ac:dyDescent="0.25">
      <c r="A30" s="13">
        <v>4</v>
      </c>
      <c r="B30" s="48" t="s">
        <v>19</v>
      </c>
      <c r="C30" s="48"/>
      <c r="D30" s="48"/>
      <c r="E30" s="48"/>
      <c r="F30" s="48"/>
      <c r="G30" s="48"/>
      <c r="H30" s="48"/>
      <c r="I30" s="15">
        <f>I9+I10-I14</f>
        <v>121342.21999999997</v>
      </c>
    </row>
    <row r="31" spans="1:9" x14ac:dyDescent="0.25">
      <c r="A31" s="13">
        <v>5</v>
      </c>
      <c r="B31" s="48" t="s">
        <v>20</v>
      </c>
      <c r="C31" s="48"/>
      <c r="D31" s="48"/>
      <c r="E31" s="48"/>
      <c r="F31" s="48"/>
      <c r="G31" s="48"/>
      <c r="H31" s="48"/>
      <c r="I31" s="4">
        <f>I14</f>
        <v>1870347.6600000001</v>
      </c>
    </row>
    <row r="32" spans="1:9" x14ac:dyDescent="0.25">
      <c r="A32" s="13">
        <v>6</v>
      </c>
      <c r="B32" s="48" t="s">
        <v>21</v>
      </c>
      <c r="C32" s="48"/>
      <c r="D32" s="48"/>
      <c r="E32" s="48"/>
      <c r="F32" s="48"/>
      <c r="G32" s="48"/>
      <c r="H32" s="48"/>
      <c r="I32" s="2"/>
    </row>
    <row r="33" spans="1:9" x14ac:dyDescent="0.25">
      <c r="A33" s="13">
        <v>7</v>
      </c>
      <c r="B33" s="48" t="s">
        <v>22</v>
      </c>
      <c r="C33" s="48"/>
      <c r="D33" s="48"/>
      <c r="E33" s="48"/>
      <c r="F33" s="48"/>
      <c r="G33" s="48"/>
      <c r="H33" s="48"/>
      <c r="I33" s="6">
        <f>I9</f>
        <v>226716.16</v>
      </c>
    </row>
    <row r="34" spans="1:9" x14ac:dyDescent="0.25">
      <c r="A34" s="13">
        <v>8</v>
      </c>
      <c r="B34" s="48" t="s">
        <v>23</v>
      </c>
      <c r="C34" s="48"/>
      <c r="D34" s="48"/>
      <c r="E34" s="48"/>
      <c r="F34" s="48"/>
      <c r="G34" s="48"/>
      <c r="H34" s="48"/>
      <c r="I34" s="4">
        <f>I36+I37+I38+I39+I40+I41+I42</f>
        <v>2847321.06</v>
      </c>
    </row>
    <row r="35" spans="1:9" x14ac:dyDescent="0.25">
      <c r="A35" s="3"/>
      <c r="B35" s="47" t="s">
        <v>7</v>
      </c>
      <c r="C35" s="47"/>
      <c r="D35" s="47"/>
      <c r="E35" s="47"/>
      <c r="F35" s="47"/>
      <c r="G35" s="47"/>
      <c r="H35" s="47"/>
      <c r="I35" s="2"/>
    </row>
    <row r="36" spans="1:9" x14ac:dyDescent="0.25">
      <c r="A36" s="3"/>
      <c r="B36" s="41" t="s">
        <v>12</v>
      </c>
      <c r="C36" s="42"/>
      <c r="D36" s="42"/>
      <c r="E36" s="42"/>
      <c r="F36" s="42"/>
      <c r="G36" s="42"/>
      <c r="H36" s="43"/>
      <c r="I36" s="2">
        <f>285302.11+314746.1+315.33</f>
        <v>600363.53999999992</v>
      </c>
    </row>
    <row r="37" spans="1:9" x14ac:dyDescent="0.25">
      <c r="A37" s="3"/>
      <c r="B37" s="41" t="s">
        <v>24</v>
      </c>
      <c r="C37" s="42"/>
      <c r="D37" s="42"/>
      <c r="E37" s="42"/>
      <c r="F37" s="42"/>
      <c r="G37" s="42"/>
      <c r="H37" s="43"/>
      <c r="I37" s="2">
        <f>31474.61+11168.41+211722.08+25570.3+366166.7+147322.8</f>
        <v>793424.89999999991</v>
      </c>
    </row>
    <row r="38" spans="1:9" x14ac:dyDescent="0.25">
      <c r="A38" s="3"/>
      <c r="B38" s="41" t="s">
        <v>31</v>
      </c>
      <c r="C38" s="42"/>
      <c r="D38" s="42"/>
      <c r="E38" s="42"/>
      <c r="F38" s="42"/>
      <c r="G38" s="42"/>
      <c r="H38" s="43"/>
      <c r="I38" s="2">
        <v>99972.24</v>
      </c>
    </row>
    <row r="39" spans="1:9" x14ac:dyDescent="0.25">
      <c r="A39" s="3"/>
      <c r="B39" s="41" t="s">
        <v>30</v>
      </c>
      <c r="C39" s="42"/>
      <c r="D39" s="42"/>
      <c r="E39" s="42"/>
      <c r="F39" s="42"/>
      <c r="G39" s="42"/>
      <c r="H39" s="43"/>
      <c r="I39" s="2">
        <v>16834.86</v>
      </c>
    </row>
    <row r="40" spans="1:9" x14ac:dyDescent="0.25">
      <c r="A40" s="3"/>
      <c r="B40" s="41" t="s">
        <v>43</v>
      </c>
      <c r="C40" s="42"/>
      <c r="D40" s="42"/>
      <c r="E40" s="42"/>
      <c r="F40" s="42"/>
      <c r="G40" s="42"/>
      <c r="H40" s="43"/>
      <c r="I40" s="2">
        <v>73102.320000000007</v>
      </c>
    </row>
    <row r="41" spans="1:9" x14ac:dyDescent="0.25">
      <c r="A41" s="3"/>
      <c r="B41" s="41" t="s">
        <v>29</v>
      </c>
      <c r="C41" s="42"/>
      <c r="D41" s="42"/>
      <c r="E41" s="42"/>
      <c r="F41" s="42"/>
      <c r="G41" s="42"/>
      <c r="H41" s="43"/>
      <c r="I41" s="2">
        <f>355358.5</f>
        <v>355358.5</v>
      </c>
    </row>
    <row r="42" spans="1:9" x14ac:dyDescent="0.25">
      <c r="A42" s="3"/>
      <c r="B42" s="41" t="s">
        <v>28</v>
      </c>
      <c r="C42" s="42"/>
      <c r="D42" s="42"/>
      <c r="E42" s="42"/>
      <c r="F42" s="42"/>
      <c r="G42" s="42"/>
      <c r="H42" s="43"/>
      <c r="I42" s="2">
        <f>851483.7+56781</f>
        <v>908264.7</v>
      </c>
    </row>
    <row r="43" spans="1:9" x14ac:dyDescent="0.25">
      <c r="A43" s="13">
        <v>9</v>
      </c>
      <c r="B43" s="48" t="s">
        <v>25</v>
      </c>
      <c r="C43" s="48"/>
      <c r="D43" s="48"/>
      <c r="E43" s="48"/>
      <c r="F43" s="48"/>
      <c r="G43" s="48"/>
      <c r="H43" s="48"/>
      <c r="I43" s="4">
        <f>I45+I46+I47+I48+I49+I50</f>
        <v>1838727.8800000001</v>
      </c>
    </row>
    <row r="44" spans="1:9" x14ac:dyDescent="0.25">
      <c r="A44" s="13"/>
      <c r="B44" s="47" t="s">
        <v>7</v>
      </c>
      <c r="C44" s="47"/>
      <c r="D44" s="47"/>
      <c r="E44" s="47"/>
      <c r="F44" s="47"/>
      <c r="G44" s="47"/>
      <c r="H44" s="47"/>
      <c r="I44" s="2"/>
    </row>
    <row r="45" spans="1:9" x14ac:dyDescent="0.25">
      <c r="A45" s="13"/>
      <c r="B45" s="41" t="s">
        <v>12</v>
      </c>
      <c r="C45" s="42"/>
      <c r="D45" s="42"/>
      <c r="E45" s="42"/>
      <c r="F45" s="42"/>
      <c r="G45" s="42"/>
      <c r="H45" s="43"/>
      <c r="I45" s="2">
        <f>303730.75+274853.77</f>
        <v>578584.52</v>
      </c>
    </row>
    <row r="46" spans="1:9" x14ac:dyDescent="0.25">
      <c r="A46" s="13"/>
      <c r="B46" s="41" t="s">
        <v>24</v>
      </c>
      <c r="C46" s="42"/>
      <c r="D46" s="42"/>
      <c r="E46" s="42"/>
      <c r="F46" s="42"/>
      <c r="G46" s="42"/>
      <c r="H46" s="43"/>
      <c r="I46" s="2">
        <f>30373.02+10777.49+204537.03+24702.54+353737.74+175209.31-55682.21</f>
        <v>743654.92000000016</v>
      </c>
    </row>
    <row r="47" spans="1:9" x14ac:dyDescent="0.25">
      <c r="A47" s="13"/>
      <c r="B47" s="41" t="s">
        <v>31</v>
      </c>
      <c r="C47" s="42"/>
      <c r="D47" s="42"/>
      <c r="E47" s="42"/>
      <c r="F47" s="42"/>
      <c r="G47" s="42"/>
      <c r="H47" s="43"/>
      <c r="I47" s="2">
        <v>88072.95</v>
      </c>
    </row>
    <row r="48" spans="1:9" x14ac:dyDescent="0.25">
      <c r="A48" s="13"/>
      <c r="B48" s="41" t="s">
        <v>30</v>
      </c>
      <c r="C48" s="42"/>
      <c r="D48" s="42"/>
      <c r="E48" s="42"/>
      <c r="F48" s="42"/>
      <c r="G48" s="42"/>
      <c r="H48" s="43"/>
      <c r="I48" s="2">
        <v>14949.69</v>
      </c>
    </row>
    <row r="49" spans="1:9" x14ac:dyDescent="0.25">
      <c r="A49" s="13"/>
      <c r="B49" s="41" t="s">
        <v>43</v>
      </c>
      <c r="C49" s="42"/>
      <c r="D49" s="42"/>
      <c r="E49" s="42"/>
      <c r="F49" s="42"/>
      <c r="G49" s="42"/>
      <c r="H49" s="43"/>
      <c r="I49" s="2">
        <v>70543.98</v>
      </c>
    </row>
    <row r="50" spans="1:9" x14ac:dyDescent="0.25">
      <c r="A50" s="13"/>
      <c r="B50" s="41" t="s">
        <v>29</v>
      </c>
      <c r="C50" s="42"/>
      <c r="D50" s="42"/>
      <c r="E50" s="42"/>
      <c r="F50" s="42"/>
      <c r="G50" s="42"/>
      <c r="H50" s="43"/>
      <c r="I50" s="2">
        <v>342921.82</v>
      </c>
    </row>
    <row r="51" spans="1:9" x14ac:dyDescent="0.25">
      <c r="A51" s="13">
        <v>10</v>
      </c>
      <c r="B51" s="35" t="s">
        <v>28</v>
      </c>
      <c r="C51" s="36"/>
      <c r="D51" s="36"/>
      <c r="E51" s="36"/>
      <c r="F51" s="36"/>
      <c r="G51" s="36"/>
      <c r="H51" s="37"/>
      <c r="I51" s="2">
        <f>810450.67+86697.25</f>
        <v>897147.92</v>
      </c>
    </row>
    <row r="52" spans="1:9" x14ac:dyDescent="0.25">
      <c r="A52" s="13"/>
      <c r="B52" s="10"/>
      <c r="C52" s="11"/>
      <c r="D52" s="11"/>
      <c r="E52" s="11"/>
      <c r="F52" s="11"/>
      <c r="G52" s="11"/>
      <c r="H52" s="12"/>
      <c r="I52" s="2"/>
    </row>
    <row r="53" spans="1:9" x14ac:dyDescent="0.25">
      <c r="A53" s="13">
        <v>11</v>
      </c>
      <c r="B53" s="38" t="s">
        <v>42</v>
      </c>
      <c r="C53" s="39"/>
      <c r="D53" s="39"/>
      <c r="E53" s="39"/>
      <c r="F53" s="39"/>
      <c r="G53" s="39"/>
      <c r="H53" s="40"/>
      <c r="I53" s="15">
        <f>I9+I34-I43-I51</f>
        <v>338161.42000000004</v>
      </c>
    </row>
    <row r="54" spans="1:9" ht="15.75" thickBot="1" x14ac:dyDescent="0.3"/>
    <row r="55" spans="1:9" ht="15.75" thickBot="1" x14ac:dyDescent="0.3">
      <c r="B55" s="44" t="s">
        <v>49</v>
      </c>
      <c r="C55" s="45"/>
      <c r="D55" s="45"/>
      <c r="E55" s="45"/>
      <c r="F55" s="45"/>
      <c r="G55" s="45"/>
      <c r="H55" s="45"/>
      <c r="I55" s="46"/>
    </row>
    <row r="56" spans="1:9" x14ac:dyDescent="0.25">
      <c r="B56" s="31" t="s">
        <v>50</v>
      </c>
      <c r="C56" s="32"/>
      <c r="D56" s="32"/>
      <c r="E56" s="32"/>
      <c r="F56" s="32"/>
      <c r="G56" s="32"/>
      <c r="H56" s="32"/>
      <c r="I56" s="16"/>
    </row>
    <row r="57" spans="1:9" x14ac:dyDescent="0.25">
      <c r="B57" s="27" t="s">
        <v>53</v>
      </c>
      <c r="C57" s="28"/>
      <c r="D57" s="28"/>
      <c r="E57" s="28"/>
      <c r="F57" s="28"/>
      <c r="G57" s="28"/>
      <c r="H57" s="28"/>
      <c r="I57" s="17">
        <f>250*12</f>
        <v>3000</v>
      </c>
    </row>
    <row r="58" spans="1:9" ht="15.75" thickBot="1" x14ac:dyDescent="0.3">
      <c r="B58" s="33" t="s">
        <v>44</v>
      </c>
      <c r="C58" s="34"/>
      <c r="D58" s="34"/>
      <c r="E58" s="34"/>
      <c r="F58" s="34"/>
      <c r="G58" s="34"/>
      <c r="H58" s="34"/>
      <c r="I58" s="18">
        <f>15000*12</f>
        <v>180000</v>
      </c>
    </row>
    <row r="59" spans="1:9" ht="15.75" thickBot="1" x14ac:dyDescent="0.3">
      <c r="B59" s="24" t="s">
        <v>54</v>
      </c>
      <c r="C59" s="25"/>
      <c r="D59" s="25"/>
      <c r="E59" s="25"/>
      <c r="F59" s="25"/>
      <c r="G59" s="25"/>
      <c r="H59" s="26"/>
      <c r="I59" s="20">
        <f>I57+I58</f>
        <v>183000</v>
      </c>
    </row>
    <row r="60" spans="1:9" x14ac:dyDescent="0.25">
      <c r="B60" s="29" t="s">
        <v>45</v>
      </c>
      <c r="C60" s="30"/>
      <c r="D60" s="30"/>
      <c r="E60" s="30"/>
      <c r="F60" s="30"/>
      <c r="G60" s="30"/>
      <c r="H60" s="30"/>
      <c r="I60" s="16"/>
    </row>
    <row r="61" spans="1:9" x14ac:dyDescent="0.25">
      <c r="B61" s="27" t="s">
        <v>46</v>
      </c>
      <c r="C61" s="28"/>
      <c r="D61" s="28"/>
      <c r="E61" s="28"/>
      <c r="F61" s="28"/>
      <c r="G61" s="28"/>
      <c r="H61" s="28"/>
      <c r="I61" s="17">
        <f>8918*12</f>
        <v>107016</v>
      </c>
    </row>
    <row r="62" spans="1:9" x14ac:dyDescent="0.25">
      <c r="B62" s="27" t="s">
        <v>47</v>
      </c>
      <c r="C62" s="28"/>
      <c r="D62" s="28"/>
      <c r="E62" s="28"/>
      <c r="F62" s="28"/>
      <c r="G62" s="28"/>
      <c r="H62" s="28"/>
      <c r="I62" s="17">
        <f>4000*12</f>
        <v>48000</v>
      </c>
    </row>
    <row r="63" spans="1:9" x14ac:dyDescent="0.25">
      <c r="B63" s="27" t="s">
        <v>52</v>
      </c>
      <c r="C63" s="28"/>
      <c r="D63" s="28"/>
      <c r="E63" s="28"/>
      <c r="F63" s="28"/>
      <c r="G63" s="28"/>
      <c r="H63" s="28"/>
      <c r="I63" s="17">
        <f>500*12</f>
        <v>6000</v>
      </c>
    </row>
    <row r="64" spans="1:9" ht="15.75" thickBot="1" x14ac:dyDescent="0.3">
      <c r="B64" s="33" t="s">
        <v>48</v>
      </c>
      <c r="C64" s="34"/>
      <c r="D64" s="34"/>
      <c r="E64" s="34"/>
      <c r="F64" s="34"/>
      <c r="G64" s="34"/>
      <c r="H64" s="34"/>
      <c r="I64" s="18">
        <v>23000</v>
      </c>
    </row>
    <row r="65" spans="2:9" ht="15.75" thickBot="1" x14ac:dyDescent="0.3">
      <c r="B65" s="24" t="s">
        <v>51</v>
      </c>
      <c r="C65" s="25"/>
      <c r="D65" s="25"/>
      <c r="E65" s="25"/>
      <c r="F65" s="25"/>
      <c r="G65" s="25"/>
      <c r="H65" s="26"/>
      <c r="I65" s="19">
        <f>I61+I62+I64+I63</f>
        <v>184016</v>
      </c>
    </row>
    <row r="66" spans="2:9" ht="15.75" thickBot="1" x14ac:dyDescent="0.3">
      <c r="B66" s="21" t="s">
        <v>55</v>
      </c>
      <c r="C66" s="22"/>
      <c r="D66" s="22"/>
      <c r="E66" s="22"/>
      <c r="F66" s="22"/>
      <c r="G66" s="22"/>
      <c r="H66" s="23"/>
      <c r="I66" s="19">
        <f>I59-I65</f>
        <v>-1016</v>
      </c>
    </row>
  </sheetData>
  <mergeCells count="62">
    <mergeCell ref="B8:H8"/>
    <mergeCell ref="G1:I1"/>
    <mergeCell ref="F2:I2"/>
    <mergeCell ref="A4:I4"/>
    <mergeCell ref="A5:I5"/>
    <mergeCell ref="A6:I6"/>
    <mergeCell ref="B20:H20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32:H32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55:I55"/>
    <mergeCell ref="B44:H44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51:H51"/>
    <mergeCell ref="B53:H53"/>
    <mergeCell ref="B45:H45"/>
    <mergeCell ref="B46:H46"/>
    <mergeCell ref="B47:H47"/>
    <mergeCell ref="B48:H48"/>
    <mergeCell ref="B49:H49"/>
    <mergeCell ref="B50:H50"/>
    <mergeCell ref="B56:H56"/>
    <mergeCell ref="B58:H58"/>
    <mergeCell ref="B61:H61"/>
    <mergeCell ref="B62:H62"/>
    <mergeCell ref="B64:H64"/>
    <mergeCell ref="B63:H63"/>
    <mergeCell ref="B66:H66"/>
    <mergeCell ref="B65:H65"/>
    <mergeCell ref="B57:H57"/>
    <mergeCell ref="B59:H59"/>
    <mergeCell ref="B60:H6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</dc:creator>
  <cp:lastModifiedBy>работа</cp:lastModifiedBy>
  <dcterms:created xsi:type="dcterms:W3CDTF">2020-04-21T16:16:19Z</dcterms:created>
  <dcterms:modified xsi:type="dcterms:W3CDTF">2021-03-15T11:05:52Z</dcterms:modified>
</cp:coreProperties>
</file>